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O:\Kundecentret\Information\Overvågning - vedligeholdelse\Notifikationer\Arkiv 2026\"/>
    </mc:Choice>
  </mc:AlternateContent>
  <xr:revisionPtr revIDLastSave="0" documentId="8_{F24538AB-AE27-4FAE-B95C-66FA04549DC6}" xr6:coauthVersionLast="47" xr6:coauthVersionMax="47" xr10:uidLastSave="{00000000-0000-0000-0000-000000000000}"/>
  <bookViews>
    <workbookView xWindow="-120" yWindow="-120" windowWidth="29040" windowHeight="15720" xr2:uid="{00000000-000D-0000-FFFF-FFFF00000000}"/>
  </bookViews>
  <sheets>
    <sheet name="Notifications"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T461" i="1" l="1"/>
  <c r="S461" i="1"/>
  <c r="R461" i="1"/>
  <c r="D461" i="1"/>
  <c r="T460" i="1"/>
  <c r="S460" i="1"/>
  <c r="R460" i="1"/>
  <c r="D460" i="1"/>
  <c r="T459" i="1"/>
  <c r="S459" i="1"/>
  <c r="R459" i="1"/>
  <c r="D459" i="1"/>
  <c r="T458" i="1"/>
  <c r="S458" i="1"/>
  <c r="R458" i="1"/>
  <c r="D458" i="1"/>
  <c r="T457" i="1"/>
  <c r="S457" i="1"/>
  <c r="R457" i="1"/>
  <c r="D457" i="1"/>
  <c r="T456" i="1"/>
  <c r="S456" i="1"/>
  <c r="R456" i="1"/>
  <c r="D456" i="1"/>
  <c r="T455" i="1"/>
  <c r="S455" i="1"/>
  <c r="R455" i="1"/>
  <c r="D455" i="1"/>
  <c r="T454" i="1"/>
  <c r="S454" i="1"/>
  <c r="R454" i="1"/>
  <c r="D454" i="1"/>
  <c r="T453" i="1"/>
  <c r="S453" i="1"/>
  <c r="R453" i="1"/>
  <c r="D453" i="1"/>
  <c r="T452" i="1"/>
  <c r="S452" i="1"/>
  <c r="R452" i="1"/>
  <c r="D452" i="1"/>
  <c r="T451" i="1"/>
  <c r="S451" i="1"/>
  <c r="R451" i="1"/>
  <c r="D451" i="1"/>
  <c r="T450" i="1"/>
  <c r="S450" i="1"/>
  <c r="R450" i="1"/>
  <c r="D450" i="1"/>
  <c r="T449" i="1"/>
  <c r="S449" i="1"/>
  <c r="R449" i="1"/>
  <c r="D449" i="1"/>
  <c r="T448" i="1"/>
  <c r="S448" i="1"/>
  <c r="R448" i="1"/>
  <c r="D448" i="1"/>
  <c r="T447" i="1"/>
  <c r="S447" i="1"/>
  <c r="R447" i="1"/>
  <c r="D447" i="1"/>
  <c r="T446" i="1"/>
  <c r="S446" i="1"/>
  <c r="R446" i="1"/>
  <c r="D446" i="1"/>
  <c r="T445" i="1"/>
  <c r="S445" i="1"/>
  <c r="R445" i="1"/>
  <c r="D445" i="1"/>
  <c r="T444" i="1"/>
  <c r="S444" i="1"/>
  <c r="R444" i="1"/>
  <c r="D444" i="1"/>
  <c r="T443" i="1"/>
  <c r="S443" i="1"/>
  <c r="R443" i="1"/>
  <c r="D443" i="1"/>
  <c r="T442" i="1"/>
  <c r="S442" i="1"/>
  <c r="R442" i="1"/>
  <c r="D442" i="1"/>
  <c r="T441" i="1"/>
  <c r="S441" i="1"/>
  <c r="R441" i="1"/>
  <c r="D441" i="1"/>
  <c r="T440" i="1"/>
  <c r="S440" i="1"/>
  <c r="R440" i="1"/>
  <c r="D440" i="1"/>
  <c r="T439" i="1"/>
  <c r="S439" i="1"/>
  <c r="R439" i="1"/>
  <c r="D439" i="1"/>
  <c r="T438" i="1"/>
  <c r="S438" i="1"/>
  <c r="R438" i="1"/>
  <c r="D438" i="1"/>
  <c r="T437" i="1"/>
  <c r="S437" i="1"/>
  <c r="R437" i="1"/>
  <c r="D437" i="1"/>
  <c r="T436" i="1"/>
  <c r="S436" i="1"/>
  <c r="R436" i="1"/>
  <c r="D436" i="1"/>
  <c r="T435" i="1"/>
  <c r="S435" i="1"/>
  <c r="R435" i="1"/>
  <c r="D435" i="1"/>
  <c r="T434" i="1"/>
  <c r="S434" i="1"/>
  <c r="R434" i="1"/>
  <c r="D434" i="1"/>
  <c r="T433" i="1"/>
  <c r="S433" i="1"/>
  <c r="R433" i="1"/>
  <c r="D433" i="1"/>
  <c r="T432" i="1"/>
  <c r="S432" i="1"/>
  <c r="R432" i="1"/>
  <c r="D432" i="1"/>
  <c r="T431" i="1"/>
  <c r="S431" i="1"/>
  <c r="R431" i="1"/>
  <c r="D431" i="1"/>
  <c r="T430" i="1"/>
  <c r="S430" i="1"/>
  <c r="R430" i="1"/>
  <c r="D430" i="1"/>
  <c r="T429" i="1"/>
  <c r="S429" i="1"/>
  <c r="R429" i="1"/>
  <c r="D429" i="1"/>
  <c r="T428" i="1"/>
  <c r="S428" i="1"/>
  <c r="R428" i="1"/>
  <c r="D428" i="1"/>
  <c r="T427" i="1"/>
  <c r="S427" i="1"/>
  <c r="R427" i="1"/>
  <c r="D427" i="1"/>
  <c r="T426" i="1"/>
  <c r="S426" i="1"/>
  <c r="R426" i="1"/>
  <c r="D426" i="1"/>
  <c r="T425" i="1"/>
  <c r="S425" i="1"/>
  <c r="R425" i="1"/>
  <c r="D425" i="1"/>
  <c r="T424" i="1"/>
  <c r="S424" i="1"/>
  <c r="R424" i="1"/>
  <c r="D424" i="1"/>
  <c r="T423" i="1"/>
  <c r="S423" i="1"/>
  <c r="R423" i="1"/>
  <c r="D423" i="1"/>
  <c r="T422" i="1"/>
  <c r="S422" i="1"/>
  <c r="R422" i="1"/>
  <c r="D422" i="1"/>
  <c r="T421" i="1"/>
  <c r="S421" i="1"/>
  <c r="R421" i="1"/>
  <c r="D421" i="1"/>
  <c r="T420" i="1"/>
  <c r="S420" i="1"/>
  <c r="R420" i="1"/>
  <c r="D420" i="1"/>
  <c r="T419" i="1"/>
  <c r="S419" i="1"/>
  <c r="R419" i="1"/>
  <c r="D419" i="1"/>
  <c r="T418" i="1"/>
  <c r="S418" i="1"/>
  <c r="R418" i="1"/>
  <c r="D418" i="1"/>
  <c r="T417" i="1"/>
  <c r="S417" i="1"/>
  <c r="R417" i="1"/>
  <c r="D417" i="1"/>
  <c r="T416" i="1"/>
  <c r="S416" i="1"/>
  <c r="R416" i="1"/>
  <c r="D416" i="1"/>
  <c r="T415" i="1"/>
  <c r="S415" i="1"/>
  <c r="R415" i="1"/>
  <c r="D415" i="1"/>
  <c r="T414" i="1"/>
  <c r="S414" i="1"/>
  <c r="R414" i="1"/>
  <c r="D414" i="1"/>
  <c r="T413" i="1"/>
  <c r="S413" i="1"/>
  <c r="R413" i="1"/>
  <c r="D413" i="1"/>
  <c r="T412" i="1"/>
  <c r="S412" i="1"/>
  <c r="R412" i="1"/>
  <c r="D412" i="1"/>
  <c r="T411" i="1"/>
  <c r="S411" i="1"/>
  <c r="R411" i="1"/>
  <c r="D411" i="1"/>
  <c r="T410" i="1"/>
  <c r="S410" i="1"/>
  <c r="R410" i="1"/>
  <c r="D410" i="1"/>
  <c r="T409" i="1"/>
  <c r="S409" i="1"/>
  <c r="R409" i="1"/>
  <c r="D409" i="1"/>
  <c r="T408" i="1"/>
  <c r="S408" i="1"/>
  <c r="R408" i="1"/>
  <c r="D408" i="1"/>
  <c r="T407" i="1"/>
  <c r="S407" i="1"/>
  <c r="R407" i="1"/>
  <c r="D407" i="1"/>
  <c r="T406" i="1"/>
  <c r="S406" i="1"/>
  <c r="R406" i="1"/>
  <c r="D406" i="1"/>
  <c r="T405" i="1"/>
  <c r="S405" i="1"/>
  <c r="R405" i="1"/>
  <c r="D405" i="1"/>
  <c r="T404" i="1"/>
  <c r="S404" i="1"/>
  <c r="R404" i="1"/>
  <c r="D404" i="1"/>
  <c r="T403" i="1"/>
  <c r="S403" i="1"/>
  <c r="R403" i="1"/>
  <c r="D403" i="1"/>
  <c r="T402" i="1"/>
  <c r="S402" i="1"/>
  <c r="R402" i="1"/>
  <c r="D402" i="1"/>
  <c r="T401" i="1"/>
  <c r="S401" i="1"/>
  <c r="R401" i="1"/>
  <c r="D401" i="1"/>
  <c r="T400" i="1"/>
  <c r="S400" i="1"/>
  <c r="R400" i="1"/>
  <c r="D400" i="1"/>
  <c r="T399" i="1"/>
  <c r="S399" i="1"/>
  <c r="R399" i="1"/>
  <c r="D399" i="1"/>
  <c r="T398" i="1"/>
  <c r="S398" i="1"/>
  <c r="R398" i="1"/>
  <c r="D398" i="1"/>
  <c r="T397" i="1"/>
  <c r="S397" i="1"/>
  <c r="R397" i="1"/>
  <c r="D397" i="1"/>
  <c r="T396" i="1"/>
  <c r="S396" i="1"/>
  <c r="R396" i="1"/>
  <c r="D396" i="1"/>
  <c r="T395" i="1"/>
  <c r="S395" i="1"/>
  <c r="R395" i="1"/>
  <c r="D395" i="1"/>
  <c r="T394" i="1"/>
  <c r="S394" i="1"/>
  <c r="R394" i="1"/>
  <c r="D394" i="1"/>
  <c r="T393" i="1"/>
  <c r="S393" i="1"/>
  <c r="R393" i="1"/>
  <c r="D393" i="1"/>
  <c r="T392" i="1"/>
  <c r="S392" i="1"/>
  <c r="R392" i="1"/>
  <c r="D392" i="1"/>
  <c r="T391" i="1"/>
  <c r="S391" i="1"/>
  <c r="R391" i="1"/>
  <c r="D391" i="1"/>
  <c r="T390" i="1"/>
  <c r="S390" i="1"/>
  <c r="R390" i="1"/>
  <c r="D390" i="1"/>
  <c r="T389" i="1"/>
  <c r="S389" i="1"/>
  <c r="R389" i="1"/>
  <c r="D389" i="1"/>
  <c r="T388" i="1"/>
  <c r="S388" i="1"/>
  <c r="R388" i="1"/>
  <c r="D388" i="1"/>
  <c r="T387" i="1"/>
  <c r="S387" i="1"/>
  <c r="R387" i="1"/>
  <c r="D387" i="1"/>
  <c r="T386" i="1"/>
  <c r="S386" i="1"/>
  <c r="R386" i="1"/>
  <c r="D386" i="1"/>
  <c r="T385" i="1"/>
  <c r="S385" i="1"/>
  <c r="R385" i="1"/>
  <c r="D385" i="1"/>
  <c r="T384" i="1"/>
  <c r="S384" i="1"/>
  <c r="R384" i="1"/>
  <c r="D384" i="1"/>
  <c r="T383" i="1"/>
  <c r="S383" i="1"/>
  <c r="R383" i="1"/>
  <c r="D383" i="1"/>
  <c r="T382" i="1"/>
  <c r="S382" i="1"/>
  <c r="R382" i="1"/>
  <c r="D382" i="1"/>
  <c r="T381" i="1"/>
  <c r="S381" i="1"/>
  <c r="R381" i="1"/>
  <c r="D381" i="1"/>
  <c r="T380" i="1"/>
  <c r="S380" i="1"/>
  <c r="R380" i="1"/>
  <c r="D380" i="1"/>
  <c r="T379" i="1"/>
  <c r="S379" i="1"/>
  <c r="R379" i="1"/>
  <c r="D379" i="1"/>
  <c r="T378" i="1"/>
  <c r="S378" i="1"/>
  <c r="R378" i="1"/>
  <c r="D378" i="1"/>
  <c r="T377" i="1"/>
  <c r="S377" i="1"/>
  <c r="R377" i="1"/>
  <c r="D377" i="1"/>
  <c r="T376" i="1"/>
  <c r="S376" i="1"/>
  <c r="R376" i="1"/>
  <c r="D376" i="1"/>
  <c r="T375" i="1"/>
  <c r="S375" i="1"/>
  <c r="R375" i="1"/>
  <c r="D375" i="1"/>
  <c r="T374" i="1"/>
  <c r="S374" i="1"/>
  <c r="R374" i="1"/>
  <c r="D374" i="1"/>
  <c r="T373" i="1"/>
  <c r="S373" i="1"/>
  <c r="R373" i="1"/>
  <c r="D373" i="1"/>
  <c r="T372" i="1"/>
  <c r="S372" i="1"/>
  <c r="R372" i="1"/>
  <c r="D372" i="1"/>
  <c r="T371" i="1"/>
  <c r="S371" i="1"/>
  <c r="R371" i="1"/>
  <c r="D371" i="1"/>
  <c r="T370" i="1"/>
  <c r="S370" i="1"/>
  <c r="R370" i="1"/>
  <c r="D370" i="1"/>
  <c r="T369" i="1"/>
  <c r="S369" i="1"/>
  <c r="R369" i="1"/>
  <c r="D369" i="1"/>
  <c r="T368" i="1"/>
  <c r="S368" i="1"/>
  <c r="R368" i="1"/>
  <c r="D368" i="1"/>
  <c r="T367" i="1"/>
  <c r="S367" i="1"/>
  <c r="R367" i="1"/>
  <c r="D367" i="1"/>
  <c r="T366" i="1"/>
  <c r="S366" i="1"/>
  <c r="R366" i="1"/>
  <c r="D366" i="1"/>
  <c r="T365" i="1"/>
  <c r="S365" i="1"/>
  <c r="R365" i="1"/>
  <c r="D365" i="1"/>
  <c r="T364" i="1"/>
  <c r="S364" i="1"/>
  <c r="R364" i="1"/>
  <c r="D364" i="1"/>
  <c r="T363" i="1"/>
  <c r="S363" i="1"/>
  <c r="R363" i="1"/>
  <c r="D363" i="1"/>
  <c r="T362" i="1"/>
  <c r="S362" i="1"/>
  <c r="R362" i="1"/>
  <c r="D362" i="1"/>
  <c r="T361" i="1"/>
  <c r="S361" i="1"/>
  <c r="R361" i="1"/>
  <c r="D361" i="1"/>
  <c r="T360" i="1"/>
  <c r="S360" i="1"/>
  <c r="R360" i="1"/>
  <c r="D360" i="1"/>
  <c r="T359" i="1"/>
  <c r="S359" i="1"/>
  <c r="R359" i="1"/>
  <c r="D359" i="1"/>
  <c r="T358" i="1"/>
  <c r="S358" i="1"/>
  <c r="R358" i="1"/>
  <c r="D358" i="1"/>
  <c r="T357" i="1"/>
  <c r="S357" i="1"/>
  <c r="R357" i="1"/>
  <c r="D357" i="1"/>
  <c r="T356" i="1"/>
  <c r="S356" i="1"/>
  <c r="R356" i="1"/>
  <c r="D356" i="1"/>
  <c r="T355" i="1"/>
  <c r="S355" i="1"/>
  <c r="R355" i="1"/>
  <c r="D355" i="1"/>
  <c r="T354" i="1"/>
  <c r="S354" i="1"/>
  <c r="R354" i="1"/>
  <c r="D354" i="1"/>
  <c r="T353" i="1"/>
  <c r="S353" i="1"/>
  <c r="R353" i="1"/>
  <c r="D353" i="1"/>
  <c r="T352" i="1"/>
  <c r="S352" i="1"/>
  <c r="R352" i="1"/>
  <c r="D352" i="1"/>
  <c r="T351" i="1"/>
  <c r="S351" i="1"/>
  <c r="R351" i="1"/>
  <c r="D351" i="1"/>
  <c r="T350" i="1"/>
  <c r="S350" i="1"/>
  <c r="R350" i="1"/>
  <c r="D350" i="1"/>
  <c r="T349" i="1"/>
  <c r="S349" i="1"/>
  <c r="R349" i="1"/>
  <c r="D349" i="1"/>
  <c r="T348" i="1"/>
  <c r="S348" i="1"/>
  <c r="R348" i="1"/>
  <c r="D348" i="1"/>
  <c r="T347" i="1"/>
  <c r="S347" i="1"/>
  <c r="R347" i="1"/>
  <c r="D347" i="1"/>
  <c r="T346" i="1"/>
  <c r="S346" i="1"/>
  <c r="R346" i="1"/>
  <c r="D346" i="1"/>
  <c r="T345" i="1"/>
  <c r="S345" i="1"/>
  <c r="R345" i="1"/>
  <c r="D345" i="1"/>
  <c r="T344" i="1"/>
  <c r="S344" i="1"/>
  <c r="R344" i="1"/>
  <c r="D344" i="1"/>
  <c r="T343" i="1"/>
  <c r="S343" i="1"/>
  <c r="R343" i="1"/>
  <c r="D343" i="1"/>
  <c r="T342" i="1"/>
  <c r="S342" i="1"/>
  <c r="R342" i="1"/>
  <c r="D342" i="1"/>
  <c r="T341" i="1"/>
  <c r="S341" i="1"/>
  <c r="R341" i="1"/>
  <c r="D341" i="1"/>
  <c r="T340" i="1"/>
  <c r="S340" i="1"/>
  <c r="R340" i="1"/>
  <c r="D340" i="1"/>
  <c r="T339" i="1"/>
  <c r="S339" i="1"/>
  <c r="R339" i="1"/>
  <c r="D339" i="1"/>
  <c r="T338" i="1"/>
  <c r="S338" i="1"/>
  <c r="R338" i="1"/>
  <c r="D338" i="1"/>
  <c r="T337" i="1"/>
  <c r="S337" i="1"/>
  <c r="R337" i="1"/>
  <c r="D337" i="1"/>
  <c r="T336" i="1"/>
  <c r="S336" i="1"/>
  <c r="R336" i="1"/>
  <c r="D336" i="1"/>
  <c r="T335" i="1"/>
  <c r="S335" i="1"/>
  <c r="R335" i="1"/>
  <c r="D335" i="1"/>
  <c r="T334" i="1"/>
  <c r="S334" i="1"/>
  <c r="R334" i="1"/>
  <c r="D334" i="1"/>
  <c r="T333" i="1"/>
  <c r="S333" i="1"/>
  <c r="R333" i="1"/>
  <c r="D333" i="1"/>
  <c r="T332" i="1"/>
  <c r="S332" i="1"/>
  <c r="R332" i="1"/>
  <c r="D332" i="1"/>
  <c r="T331" i="1"/>
  <c r="S331" i="1"/>
  <c r="R331" i="1"/>
  <c r="D331" i="1"/>
  <c r="T330" i="1"/>
  <c r="S330" i="1"/>
  <c r="R330" i="1"/>
  <c r="D330" i="1"/>
  <c r="T329" i="1"/>
  <c r="S329" i="1"/>
  <c r="R329" i="1"/>
  <c r="D329" i="1"/>
  <c r="T328" i="1"/>
  <c r="S328" i="1"/>
  <c r="R328" i="1"/>
  <c r="D328" i="1"/>
  <c r="T327" i="1"/>
  <c r="S327" i="1"/>
  <c r="R327" i="1"/>
  <c r="D327" i="1"/>
  <c r="T326" i="1"/>
  <c r="S326" i="1"/>
  <c r="R326" i="1"/>
  <c r="D326" i="1"/>
  <c r="T325" i="1"/>
  <c r="S325" i="1"/>
  <c r="R325" i="1"/>
  <c r="D325" i="1"/>
  <c r="T324" i="1"/>
  <c r="S324" i="1"/>
  <c r="R324" i="1"/>
  <c r="D324" i="1"/>
  <c r="T323" i="1"/>
  <c r="S323" i="1"/>
  <c r="R323" i="1"/>
  <c r="D323" i="1"/>
  <c r="T322" i="1"/>
  <c r="S322" i="1"/>
  <c r="R322" i="1"/>
  <c r="D322" i="1"/>
  <c r="T321" i="1"/>
  <c r="S321" i="1"/>
  <c r="R321" i="1"/>
  <c r="D321" i="1"/>
  <c r="T320" i="1"/>
  <c r="S320" i="1"/>
  <c r="R320" i="1"/>
  <c r="D320" i="1"/>
  <c r="T319" i="1"/>
  <c r="S319" i="1"/>
  <c r="R319" i="1"/>
  <c r="D319" i="1"/>
  <c r="T318" i="1"/>
  <c r="S318" i="1"/>
  <c r="R318" i="1"/>
  <c r="D318" i="1"/>
  <c r="T317" i="1"/>
  <c r="S317" i="1"/>
  <c r="R317" i="1"/>
  <c r="D317" i="1"/>
  <c r="T316" i="1"/>
  <c r="S316" i="1"/>
  <c r="R316" i="1"/>
  <c r="D316" i="1"/>
  <c r="T315" i="1"/>
  <c r="S315" i="1"/>
  <c r="R315" i="1"/>
  <c r="D315" i="1"/>
  <c r="T314" i="1"/>
  <c r="S314" i="1"/>
  <c r="R314" i="1"/>
  <c r="D314" i="1"/>
  <c r="T313" i="1"/>
  <c r="S313" i="1"/>
  <c r="R313" i="1"/>
  <c r="D313" i="1"/>
  <c r="T312" i="1"/>
  <c r="S312" i="1"/>
  <c r="R312" i="1"/>
  <c r="D312" i="1"/>
  <c r="T311" i="1"/>
  <c r="S311" i="1"/>
  <c r="R311" i="1"/>
  <c r="D311" i="1"/>
  <c r="T310" i="1"/>
  <c r="S310" i="1"/>
  <c r="R310" i="1"/>
  <c r="D310" i="1"/>
  <c r="T309" i="1"/>
  <c r="S309" i="1"/>
  <c r="R309" i="1"/>
  <c r="D309" i="1"/>
  <c r="T308" i="1"/>
  <c r="S308" i="1"/>
  <c r="R308" i="1"/>
  <c r="D308" i="1"/>
  <c r="T307" i="1"/>
  <c r="S307" i="1"/>
  <c r="R307" i="1"/>
  <c r="D307" i="1"/>
  <c r="T306" i="1"/>
  <c r="S306" i="1"/>
  <c r="R306" i="1"/>
  <c r="D306" i="1"/>
  <c r="T305" i="1"/>
  <c r="S305" i="1"/>
  <c r="R305" i="1"/>
  <c r="D305" i="1"/>
  <c r="T304" i="1"/>
  <c r="S304" i="1"/>
  <c r="R304" i="1"/>
  <c r="D304" i="1"/>
  <c r="T303" i="1"/>
  <c r="S303" i="1"/>
  <c r="R303" i="1"/>
  <c r="D303" i="1"/>
  <c r="T302" i="1"/>
  <c r="S302" i="1"/>
  <c r="R302" i="1"/>
  <c r="D302" i="1"/>
  <c r="T301" i="1"/>
  <c r="S301" i="1"/>
  <c r="R301" i="1"/>
  <c r="D301" i="1"/>
  <c r="T300" i="1"/>
  <c r="S300" i="1"/>
  <c r="R300" i="1"/>
  <c r="D300" i="1"/>
  <c r="T299" i="1"/>
  <c r="S299" i="1"/>
  <c r="R299" i="1"/>
  <c r="D299" i="1"/>
  <c r="T298" i="1"/>
  <c r="S298" i="1"/>
  <c r="R298" i="1"/>
  <c r="D298" i="1"/>
  <c r="T297" i="1"/>
  <c r="S297" i="1"/>
  <c r="R297" i="1"/>
  <c r="D297" i="1"/>
  <c r="T296" i="1"/>
  <c r="S296" i="1"/>
  <c r="R296" i="1"/>
  <c r="D296" i="1"/>
  <c r="T295" i="1"/>
  <c r="S295" i="1"/>
  <c r="R295" i="1"/>
  <c r="D295" i="1"/>
  <c r="T294" i="1"/>
  <c r="S294" i="1"/>
  <c r="R294" i="1"/>
  <c r="D294" i="1"/>
  <c r="T293" i="1"/>
  <c r="S293" i="1"/>
  <c r="R293" i="1"/>
  <c r="D293" i="1"/>
  <c r="T292" i="1"/>
  <c r="S292" i="1"/>
  <c r="R292" i="1"/>
  <c r="D292" i="1"/>
  <c r="T291" i="1"/>
  <c r="S291" i="1"/>
  <c r="R291" i="1"/>
  <c r="D291" i="1"/>
  <c r="T290" i="1"/>
  <c r="S290" i="1"/>
  <c r="R290" i="1"/>
  <c r="D290" i="1"/>
  <c r="T289" i="1"/>
  <c r="S289" i="1"/>
  <c r="R289" i="1"/>
  <c r="D289" i="1"/>
  <c r="T288" i="1"/>
  <c r="S288" i="1"/>
  <c r="R288" i="1"/>
  <c r="D288" i="1"/>
  <c r="T287" i="1"/>
  <c r="S287" i="1"/>
  <c r="R287" i="1"/>
  <c r="D287" i="1"/>
  <c r="T286" i="1"/>
  <c r="S286" i="1"/>
  <c r="R286" i="1"/>
  <c r="D286" i="1"/>
  <c r="T285" i="1"/>
  <c r="S285" i="1"/>
  <c r="R285" i="1"/>
  <c r="D285" i="1"/>
  <c r="T284" i="1"/>
  <c r="S284" i="1"/>
  <c r="R284" i="1"/>
  <c r="D284" i="1"/>
  <c r="T283" i="1"/>
  <c r="S283" i="1"/>
  <c r="R283" i="1"/>
  <c r="D283" i="1"/>
  <c r="T282" i="1"/>
  <c r="S282" i="1"/>
  <c r="R282" i="1"/>
  <c r="D282" i="1"/>
  <c r="T281" i="1"/>
  <c r="S281" i="1"/>
  <c r="R281" i="1"/>
  <c r="D281" i="1"/>
  <c r="T280" i="1"/>
  <c r="S280" i="1"/>
  <c r="R280" i="1"/>
  <c r="D280" i="1"/>
  <c r="T279" i="1"/>
  <c r="S279" i="1"/>
  <c r="R279" i="1"/>
  <c r="D279" i="1"/>
  <c r="T278" i="1"/>
  <c r="S278" i="1"/>
  <c r="R278" i="1"/>
  <c r="D278" i="1"/>
  <c r="T277" i="1"/>
  <c r="S277" i="1"/>
  <c r="R277" i="1"/>
  <c r="D277" i="1"/>
  <c r="T276" i="1"/>
  <c r="S276" i="1"/>
  <c r="R276" i="1"/>
  <c r="D276" i="1"/>
  <c r="T275" i="1"/>
  <c r="S275" i="1"/>
  <c r="R275" i="1"/>
  <c r="D275" i="1"/>
  <c r="T274" i="1"/>
  <c r="S274" i="1"/>
  <c r="R274" i="1"/>
  <c r="D274" i="1"/>
  <c r="T273" i="1"/>
  <c r="S273" i="1"/>
  <c r="R273" i="1"/>
  <c r="D273" i="1"/>
  <c r="T272" i="1"/>
  <c r="S272" i="1"/>
  <c r="R272" i="1"/>
  <c r="D272" i="1"/>
  <c r="T271" i="1"/>
  <c r="S271" i="1"/>
  <c r="R271" i="1"/>
  <c r="D271" i="1"/>
  <c r="T270" i="1"/>
  <c r="S270" i="1"/>
  <c r="R270" i="1"/>
  <c r="D270" i="1"/>
  <c r="T269" i="1"/>
  <c r="S269" i="1"/>
  <c r="R269" i="1"/>
  <c r="D269" i="1"/>
  <c r="T268" i="1"/>
  <c r="S268" i="1"/>
  <c r="R268" i="1"/>
  <c r="D268" i="1"/>
  <c r="T267" i="1"/>
  <c r="S267" i="1"/>
  <c r="R267" i="1"/>
  <c r="D267" i="1"/>
  <c r="T266" i="1"/>
  <c r="S266" i="1"/>
  <c r="R266" i="1"/>
  <c r="D266" i="1"/>
  <c r="T265" i="1"/>
  <c r="S265" i="1"/>
  <c r="R265" i="1"/>
  <c r="D265" i="1"/>
  <c r="T264" i="1"/>
  <c r="S264" i="1"/>
  <c r="R264" i="1"/>
  <c r="D264" i="1"/>
  <c r="T263" i="1"/>
  <c r="S263" i="1"/>
  <c r="R263" i="1"/>
  <c r="D263" i="1"/>
  <c r="T262" i="1"/>
  <c r="S262" i="1"/>
  <c r="R262" i="1"/>
  <c r="D262" i="1"/>
  <c r="T261" i="1"/>
  <c r="S261" i="1"/>
  <c r="R261" i="1"/>
  <c r="D261" i="1"/>
  <c r="T260" i="1"/>
  <c r="S260" i="1"/>
  <c r="R260" i="1"/>
  <c r="D260" i="1"/>
  <c r="T259" i="1"/>
  <c r="S259" i="1"/>
  <c r="R259" i="1"/>
  <c r="D259" i="1"/>
  <c r="T258" i="1"/>
  <c r="S258" i="1"/>
  <c r="R258" i="1"/>
  <c r="D258" i="1"/>
  <c r="T257" i="1"/>
  <c r="S257" i="1"/>
  <c r="R257" i="1"/>
  <c r="D257" i="1"/>
  <c r="T256" i="1"/>
  <c r="S256" i="1"/>
  <c r="R256" i="1"/>
  <c r="D256" i="1"/>
  <c r="T255" i="1"/>
  <c r="S255" i="1"/>
  <c r="R255" i="1"/>
  <c r="D255" i="1"/>
  <c r="T254" i="1"/>
  <c r="S254" i="1"/>
  <c r="R254" i="1"/>
  <c r="D254" i="1"/>
  <c r="T253" i="1"/>
  <c r="S253" i="1"/>
  <c r="R253" i="1"/>
  <c r="D253" i="1"/>
  <c r="T252" i="1"/>
  <c r="S252" i="1"/>
  <c r="R252" i="1"/>
  <c r="D252" i="1"/>
  <c r="T251" i="1"/>
  <c r="S251" i="1"/>
  <c r="R251" i="1"/>
  <c r="D251" i="1"/>
  <c r="T250" i="1"/>
  <c r="S250" i="1"/>
  <c r="R250" i="1"/>
  <c r="D250" i="1"/>
  <c r="T249" i="1"/>
  <c r="S249" i="1"/>
  <c r="R249" i="1"/>
  <c r="D249" i="1"/>
  <c r="T248" i="1"/>
  <c r="S248" i="1"/>
  <c r="R248" i="1"/>
  <c r="D248" i="1"/>
  <c r="T247" i="1"/>
  <c r="S247" i="1"/>
  <c r="R247" i="1"/>
  <c r="D247" i="1"/>
  <c r="T246" i="1"/>
  <c r="S246" i="1"/>
  <c r="R246" i="1"/>
  <c r="D246" i="1"/>
  <c r="T245" i="1"/>
  <c r="S245" i="1"/>
  <c r="R245" i="1"/>
  <c r="D245" i="1"/>
  <c r="T244" i="1"/>
  <c r="S244" i="1"/>
  <c r="R244" i="1"/>
  <c r="D244" i="1"/>
  <c r="T243" i="1"/>
  <c r="S243" i="1"/>
  <c r="R243" i="1"/>
  <c r="D243" i="1"/>
  <c r="T242" i="1"/>
  <c r="S242" i="1"/>
  <c r="R242" i="1"/>
  <c r="D242" i="1"/>
  <c r="T241" i="1"/>
  <c r="S241" i="1"/>
  <c r="R241" i="1"/>
  <c r="D241" i="1"/>
  <c r="T240" i="1"/>
  <c r="S240" i="1"/>
  <c r="R240" i="1"/>
  <c r="D240" i="1"/>
  <c r="T239" i="1"/>
  <c r="S239" i="1"/>
  <c r="R239" i="1"/>
  <c r="D239" i="1"/>
  <c r="T238" i="1"/>
  <c r="S238" i="1"/>
  <c r="R238" i="1"/>
  <c r="D238" i="1"/>
  <c r="T237" i="1"/>
  <c r="S237" i="1"/>
  <c r="R237" i="1"/>
  <c r="D237" i="1"/>
  <c r="T236" i="1"/>
  <c r="S236" i="1"/>
  <c r="R236" i="1"/>
  <c r="D236" i="1"/>
  <c r="T235" i="1"/>
  <c r="S235" i="1"/>
  <c r="R235" i="1"/>
  <c r="D235" i="1"/>
  <c r="T234" i="1"/>
  <c r="S234" i="1"/>
  <c r="R234" i="1"/>
  <c r="D234" i="1"/>
  <c r="T233" i="1"/>
  <c r="S233" i="1"/>
  <c r="R233" i="1"/>
  <c r="D233" i="1"/>
  <c r="T232" i="1"/>
  <c r="S232" i="1"/>
  <c r="R232" i="1"/>
  <c r="D232" i="1"/>
  <c r="T231" i="1"/>
  <c r="S231" i="1"/>
  <c r="R231" i="1"/>
  <c r="D231" i="1"/>
  <c r="T230" i="1"/>
  <c r="S230" i="1"/>
  <c r="R230" i="1"/>
  <c r="D230" i="1"/>
  <c r="T229" i="1"/>
  <c r="S229" i="1"/>
  <c r="R229" i="1"/>
  <c r="D229" i="1"/>
  <c r="T228" i="1"/>
  <c r="S228" i="1"/>
  <c r="R228" i="1"/>
  <c r="D228" i="1"/>
  <c r="T227" i="1"/>
  <c r="S227" i="1"/>
  <c r="R227" i="1"/>
  <c r="D227" i="1"/>
  <c r="T226" i="1"/>
  <c r="S226" i="1"/>
  <c r="R226" i="1"/>
  <c r="D226" i="1"/>
  <c r="T225" i="1"/>
  <c r="S225" i="1"/>
  <c r="R225" i="1"/>
  <c r="D225" i="1"/>
  <c r="T224" i="1"/>
  <c r="S224" i="1"/>
  <c r="R224" i="1"/>
  <c r="D224" i="1"/>
  <c r="T223" i="1"/>
  <c r="S223" i="1"/>
  <c r="R223" i="1"/>
  <c r="D223" i="1"/>
  <c r="T222" i="1"/>
  <c r="S222" i="1"/>
  <c r="R222" i="1"/>
  <c r="D222" i="1"/>
  <c r="T221" i="1"/>
  <c r="S221" i="1"/>
  <c r="R221" i="1"/>
  <c r="D221" i="1"/>
  <c r="T220" i="1"/>
  <c r="S220" i="1"/>
  <c r="R220" i="1"/>
  <c r="D220" i="1"/>
  <c r="T219" i="1"/>
  <c r="S219" i="1"/>
  <c r="R219" i="1"/>
  <c r="D219" i="1"/>
  <c r="T218" i="1"/>
  <c r="S218" i="1"/>
  <c r="R218" i="1"/>
  <c r="D218" i="1"/>
  <c r="T217" i="1"/>
  <c r="S217" i="1"/>
  <c r="R217" i="1"/>
  <c r="D217" i="1"/>
  <c r="T216" i="1"/>
  <c r="S216" i="1"/>
  <c r="R216" i="1"/>
  <c r="D216" i="1"/>
  <c r="T215" i="1"/>
  <c r="S215" i="1"/>
  <c r="R215" i="1"/>
  <c r="D215" i="1"/>
  <c r="T214" i="1"/>
  <c r="S214" i="1"/>
  <c r="R214" i="1"/>
  <c r="D214" i="1"/>
  <c r="T213" i="1"/>
  <c r="S213" i="1"/>
  <c r="R213" i="1"/>
  <c r="D213" i="1"/>
  <c r="T212" i="1"/>
  <c r="S212" i="1"/>
  <c r="R212" i="1"/>
  <c r="D212" i="1"/>
  <c r="T211" i="1"/>
  <c r="S211" i="1"/>
  <c r="R211" i="1"/>
  <c r="D211" i="1"/>
  <c r="T210" i="1"/>
  <c r="S210" i="1"/>
  <c r="R210" i="1"/>
  <c r="D210" i="1"/>
  <c r="T209" i="1"/>
  <c r="S209" i="1"/>
  <c r="R209" i="1"/>
  <c r="D209" i="1"/>
  <c r="T208" i="1"/>
  <c r="S208" i="1"/>
  <c r="R208" i="1"/>
  <c r="D208" i="1"/>
  <c r="T207" i="1"/>
  <c r="S207" i="1"/>
  <c r="R207" i="1"/>
  <c r="D207" i="1"/>
  <c r="T206" i="1"/>
  <c r="S206" i="1"/>
  <c r="R206" i="1"/>
  <c r="D206" i="1"/>
  <c r="T205" i="1"/>
  <c r="S205" i="1"/>
  <c r="R205" i="1"/>
  <c r="D205" i="1"/>
  <c r="T204" i="1"/>
  <c r="S204" i="1"/>
  <c r="R204" i="1"/>
  <c r="D204" i="1"/>
  <c r="T203" i="1"/>
  <c r="S203" i="1"/>
  <c r="R203" i="1"/>
  <c r="D203" i="1"/>
  <c r="T202" i="1"/>
  <c r="S202" i="1"/>
  <c r="R202" i="1"/>
  <c r="D202" i="1"/>
  <c r="T201" i="1"/>
  <c r="S201" i="1"/>
  <c r="R201" i="1"/>
  <c r="D201" i="1"/>
  <c r="T200" i="1"/>
  <c r="S200" i="1"/>
  <c r="R200" i="1"/>
  <c r="D200" i="1"/>
  <c r="T199" i="1"/>
  <c r="S199" i="1"/>
  <c r="R199" i="1"/>
  <c r="D199" i="1"/>
  <c r="T198" i="1"/>
  <c r="S198" i="1"/>
  <c r="R198" i="1"/>
  <c r="D198" i="1"/>
  <c r="T197" i="1"/>
  <c r="S197" i="1"/>
  <c r="R197" i="1"/>
  <c r="D197" i="1"/>
  <c r="T196" i="1"/>
  <c r="S196" i="1"/>
  <c r="R196" i="1"/>
  <c r="D196" i="1"/>
  <c r="T195" i="1"/>
  <c r="S195" i="1"/>
  <c r="R195" i="1"/>
  <c r="D195" i="1"/>
  <c r="T194" i="1"/>
  <c r="S194" i="1"/>
  <c r="R194" i="1"/>
  <c r="D194" i="1"/>
  <c r="T193" i="1"/>
  <c r="S193" i="1"/>
  <c r="R193" i="1"/>
  <c r="D193" i="1"/>
  <c r="T192" i="1"/>
  <c r="S192" i="1"/>
  <c r="R192" i="1"/>
  <c r="D192" i="1"/>
  <c r="T191" i="1"/>
  <c r="S191" i="1"/>
  <c r="R191" i="1"/>
  <c r="D191" i="1"/>
  <c r="T190" i="1"/>
  <c r="S190" i="1"/>
  <c r="R190" i="1"/>
  <c r="D190" i="1"/>
  <c r="T189" i="1"/>
  <c r="S189" i="1"/>
  <c r="R189" i="1"/>
  <c r="D189" i="1"/>
  <c r="T188" i="1"/>
  <c r="S188" i="1"/>
  <c r="R188" i="1"/>
  <c r="D188" i="1"/>
  <c r="T187" i="1"/>
  <c r="S187" i="1"/>
  <c r="R187" i="1"/>
  <c r="D187" i="1"/>
  <c r="T186" i="1"/>
  <c r="S186" i="1"/>
  <c r="R186" i="1"/>
  <c r="D186" i="1"/>
  <c r="T185" i="1"/>
  <c r="S185" i="1"/>
  <c r="R185" i="1"/>
  <c r="D185" i="1"/>
  <c r="T184" i="1"/>
  <c r="S184" i="1"/>
  <c r="R184" i="1"/>
  <c r="D184" i="1"/>
  <c r="T183" i="1"/>
  <c r="S183" i="1"/>
  <c r="R183" i="1"/>
  <c r="D183" i="1"/>
  <c r="T182" i="1"/>
  <c r="S182" i="1"/>
  <c r="R182" i="1"/>
  <c r="D182" i="1"/>
  <c r="T181" i="1"/>
  <c r="S181" i="1"/>
  <c r="R181" i="1"/>
  <c r="D181" i="1"/>
  <c r="T180" i="1"/>
  <c r="S180" i="1"/>
  <c r="R180" i="1"/>
  <c r="D180" i="1"/>
  <c r="T179" i="1"/>
  <c r="S179" i="1"/>
  <c r="R179" i="1"/>
  <c r="D179" i="1"/>
  <c r="T178" i="1"/>
  <c r="S178" i="1"/>
  <c r="R178" i="1"/>
  <c r="D178" i="1"/>
  <c r="T177" i="1"/>
  <c r="S177" i="1"/>
  <c r="R177" i="1"/>
  <c r="D177" i="1"/>
  <c r="T176" i="1"/>
  <c r="S176" i="1"/>
  <c r="R176" i="1"/>
  <c r="D176" i="1"/>
  <c r="T175" i="1"/>
  <c r="S175" i="1"/>
  <c r="R175" i="1"/>
  <c r="D175" i="1"/>
  <c r="T174" i="1"/>
  <c r="S174" i="1"/>
  <c r="R174" i="1"/>
  <c r="D174" i="1"/>
  <c r="T173" i="1"/>
  <c r="S173" i="1"/>
  <c r="R173" i="1"/>
  <c r="D173" i="1"/>
  <c r="T172" i="1"/>
  <c r="S172" i="1"/>
  <c r="R172" i="1"/>
  <c r="D172" i="1"/>
  <c r="T171" i="1"/>
  <c r="S171" i="1"/>
  <c r="R171" i="1"/>
  <c r="D171" i="1"/>
  <c r="T170" i="1"/>
  <c r="S170" i="1"/>
  <c r="R170" i="1"/>
  <c r="D170" i="1"/>
  <c r="T169" i="1"/>
  <c r="S169" i="1"/>
  <c r="R169" i="1"/>
  <c r="D169" i="1"/>
  <c r="T168" i="1"/>
  <c r="S168" i="1"/>
  <c r="R168" i="1"/>
  <c r="D168" i="1"/>
  <c r="T167" i="1"/>
  <c r="S167" i="1"/>
  <c r="R167" i="1"/>
  <c r="D167" i="1"/>
  <c r="T166" i="1"/>
  <c r="S166" i="1"/>
  <c r="R166" i="1"/>
  <c r="D166" i="1"/>
  <c r="T165" i="1"/>
  <c r="S165" i="1"/>
  <c r="R165" i="1"/>
  <c r="D165" i="1"/>
  <c r="T164" i="1"/>
  <c r="S164" i="1"/>
  <c r="R164" i="1"/>
  <c r="D164" i="1"/>
  <c r="T163" i="1"/>
  <c r="S163" i="1"/>
  <c r="R163" i="1"/>
  <c r="D163" i="1"/>
  <c r="T162" i="1"/>
  <c r="S162" i="1"/>
  <c r="R162" i="1"/>
  <c r="D162" i="1"/>
  <c r="T161" i="1"/>
  <c r="S161" i="1"/>
  <c r="R161" i="1"/>
  <c r="D161" i="1"/>
  <c r="T160" i="1"/>
  <c r="S160" i="1"/>
  <c r="R160" i="1"/>
  <c r="D160" i="1"/>
  <c r="T159" i="1"/>
  <c r="S159" i="1"/>
  <c r="R159" i="1"/>
  <c r="D159" i="1"/>
  <c r="T158" i="1"/>
  <c r="S158" i="1"/>
  <c r="R158" i="1"/>
  <c r="D158" i="1"/>
  <c r="T157" i="1"/>
  <c r="S157" i="1"/>
  <c r="R157" i="1"/>
  <c r="D157" i="1"/>
  <c r="T156" i="1"/>
  <c r="S156" i="1"/>
  <c r="R156" i="1"/>
  <c r="D156" i="1"/>
  <c r="T155" i="1"/>
  <c r="S155" i="1"/>
  <c r="R155" i="1"/>
  <c r="D155" i="1"/>
  <c r="T154" i="1"/>
  <c r="S154" i="1"/>
  <c r="R154" i="1"/>
  <c r="D154" i="1"/>
  <c r="T153" i="1"/>
  <c r="S153" i="1"/>
  <c r="R153" i="1"/>
  <c r="D153" i="1"/>
  <c r="T152" i="1"/>
  <c r="S152" i="1"/>
  <c r="R152" i="1"/>
  <c r="D152" i="1"/>
  <c r="T151" i="1"/>
  <c r="S151" i="1"/>
  <c r="R151" i="1"/>
  <c r="D151" i="1"/>
  <c r="T150" i="1"/>
  <c r="S150" i="1"/>
  <c r="R150" i="1"/>
  <c r="D150" i="1"/>
  <c r="T149" i="1"/>
  <c r="S149" i="1"/>
  <c r="R149" i="1"/>
  <c r="D149" i="1"/>
  <c r="T148" i="1"/>
  <c r="S148" i="1"/>
  <c r="R148" i="1"/>
  <c r="D148" i="1"/>
  <c r="T147" i="1"/>
  <c r="S147" i="1"/>
  <c r="R147" i="1"/>
  <c r="D147" i="1"/>
  <c r="T146" i="1"/>
  <c r="S146" i="1"/>
  <c r="R146" i="1"/>
  <c r="D146" i="1"/>
  <c r="T145" i="1"/>
  <c r="S145" i="1"/>
  <c r="R145" i="1"/>
  <c r="D145" i="1"/>
  <c r="T144" i="1"/>
  <c r="S144" i="1"/>
  <c r="R144" i="1"/>
  <c r="D144" i="1"/>
  <c r="T143" i="1"/>
  <c r="S143" i="1"/>
  <c r="R143" i="1"/>
  <c r="D143" i="1"/>
  <c r="T142" i="1"/>
  <c r="S142" i="1"/>
  <c r="R142" i="1"/>
  <c r="D142" i="1"/>
  <c r="T141" i="1"/>
  <c r="S141" i="1"/>
  <c r="R141" i="1"/>
  <c r="D141" i="1"/>
  <c r="T140" i="1"/>
  <c r="S140" i="1"/>
  <c r="R140" i="1"/>
  <c r="D140" i="1"/>
  <c r="T139" i="1"/>
  <c r="S139" i="1"/>
  <c r="R139" i="1"/>
  <c r="D139" i="1"/>
  <c r="T138" i="1"/>
  <c r="S138" i="1"/>
  <c r="R138" i="1"/>
  <c r="D138" i="1"/>
  <c r="T137" i="1"/>
  <c r="S137" i="1"/>
  <c r="R137" i="1"/>
  <c r="D137" i="1"/>
  <c r="T136" i="1"/>
  <c r="S136" i="1"/>
  <c r="R136" i="1"/>
  <c r="D136" i="1"/>
  <c r="T135" i="1"/>
  <c r="S135" i="1"/>
  <c r="R135" i="1"/>
  <c r="D135" i="1"/>
  <c r="T134" i="1"/>
  <c r="S134" i="1"/>
  <c r="R134" i="1"/>
  <c r="D134" i="1"/>
  <c r="T133" i="1"/>
  <c r="S133" i="1"/>
  <c r="R133" i="1"/>
  <c r="D133" i="1"/>
  <c r="T132" i="1"/>
  <c r="S132" i="1"/>
  <c r="R132" i="1"/>
  <c r="D132" i="1"/>
  <c r="T131" i="1"/>
  <c r="S131" i="1"/>
  <c r="R131" i="1"/>
  <c r="D131" i="1"/>
  <c r="T130" i="1"/>
  <c r="S130" i="1"/>
  <c r="R130" i="1"/>
  <c r="D130" i="1"/>
  <c r="T129" i="1"/>
  <c r="S129" i="1"/>
  <c r="R129" i="1"/>
  <c r="D129" i="1"/>
  <c r="T128" i="1"/>
  <c r="S128" i="1"/>
  <c r="R128" i="1"/>
  <c r="D128" i="1"/>
  <c r="T127" i="1"/>
  <c r="S127" i="1"/>
  <c r="R127" i="1"/>
  <c r="D127" i="1"/>
  <c r="T126" i="1"/>
  <c r="S126" i="1"/>
  <c r="R126" i="1"/>
  <c r="D126" i="1"/>
  <c r="T125" i="1"/>
  <c r="S125" i="1"/>
  <c r="R125" i="1"/>
  <c r="D125" i="1"/>
  <c r="T124" i="1"/>
  <c r="S124" i="1"/>
  <c r="R124" i="1"/>
  <c r="D124" i="1"/>
  <c r="T123" i="1"/>
  <c r="S123" i="1"/>
  <c r="R123" i="1"/>
  <c r="D123" i="1"/>
  <c r="T122" i="1"/>
  <c r="S122" i="1"/>
  <c r="R122" i="1"/>
  <c r="D122" i="1"/>
  <c r="T121" i="1"/>
  <c r="S121" i="1"/>
  <c r="R121" i="1"/>
  <c r="D121" i="1"/>
  <c r="T120" i="1"/>
  <c r="S120" i="1"/>
  <c r="R120" i="1"/>
  <c r="D120" i="1"/>
  <c r="T119" i="1"/>
  <c r="S119" i="1"/>
  <c r="R119" i="1"/>
  <c r="D119" i="1"/>
  <c r="T118" i="1"/>
  <c r="S118" i="1"/>
  <c r="R118" i="1"/>
  <c r="D118" i="1"/>
  <c r="T117" i="1"/>
  <c r="S117" i="1"/>
  <c r="R117" i="1"/>
  <c r="D117" i="1"/>
  <c r="T116" i="1"/>
  <c r="S116" i="1"/>
  <c r="R116" i="1"/>
  <c r="D116" i="1"/>
  <c r="T115" i="1"/>
  <c r="S115" i="1"/>
  <c r="R115" i="1"/>
  <c r="D115" i="1"/>
  <c r="T114" i="1"/>
  <c r="S114" i="1"/>
  <c r="R114" i="1"/>
  <c r="D114" i="1"/>
  <c r="T113" i="1"/>
  <c r="S113" i="1"/>
  <c r="R113" i="1"/>
  <c r="D113" i="1"/>
  <c r="T112" i="1"/>
  <c r="S112" i="1"/>
  <c r="R112" i="1"/>
  <c r="D112" i="1"/>
  <c r="T111" i="1"/>
  <c r="S111" i="1"/>
  <c r="R111" i="1"/>
  <c r="D111" i="1"/>
  <c r="T110" i="1"/>
  <c r="S110" i="1"/>
  <c r="R110" i="1"/>
  <c r="D110" i="1"/>
  <c r="T109" i="1"/>
  <c r="S109" i="1"/>
  <c r="R109" i="1"/>
  <c r="D109" i="1"/>
  <c r="T108" i="1"/>
  <c r="S108" i="1"/>
  <c r="R108" i="1"/>
  <c r="D108" i="1"/>
  <c r="T107" i="1"/>
  <c r="S107" i="1"/>
  <c r="R107" i="1"/>
  <c r="D107" i="1"/>
  <c r="T106" i="1"/>
  <c r="S106" i="1"/>
  <c r="R106" i="1"/>
  <c r="D106" i="1"/>
  <c r="T105" i="1"/>
  <c r="S105" i="1"/>
  <c r="R105" i="1"/>
  <c r="D105" i="1"/>
  <c r="T104" i="1"/>
  <c r="S104" i="1"/>
  <c r="R104" i="1"/>
  <c r="D104" i="1"/>
  <c r="T103" i="1"/>
  <c r="S103" i="1"/>
  <c r="R103" i="1"/>
  <c r="D103" i="1"/>
  <c r="T102" i="1"/>
  <c r="S102" i="1"/>
  <c r="R102" i="1"/>
  <c r="D102" i="1"/>
  <c r="T101" i="1"/>
  <c r="S101" i="1"/>
  <c r="R101" i="1"/>
  <c r="D101" i="1"/>
  <c r="T100" i="1"/>
  <c r="S100" i="1"/>
  <c r="R100" i="1"/>
  <c r="D100" i="1"/>
  <c r="T99" i="1"/>
  <c r="S99" i="1"/>
  <c r="R99" i="1"/>
  <c r="D99" i="1"/>
  <c r="T98" i="1"/>
  <c r="S98" i="1"/>
  <c r="R98" i="1"/>
  <c r="D98" i="1"/>
  <c r="T97" i="1"/>
  <c r="S97" i="1"/>
  <c r="R97" i="1"/>
  <c r="D97" i="1"/>
  <c r="T96" i="1"/>
  <c r="S96" i="1"/>
  <c r="R96" i="1"/>
  <c r="D96" i="1"/>
  <c r="T95" i="1"/>
  <c r="S95" i="1"/>
  <c r="R95" i="1"/>
  <c r="D95" i="1"/>
  <c r="T94" i="1"/>
  <c r="S94" i="1"/>
  <c r="R94" i="1"/>
  <c r="D94" i="1"/>
  <c r="T93" i="1"/>
  <c r="S93" i="1"/>
  <c r="R93" i="1"/>
  <c r="D93" i="1"/>
  <c r="T92" i="1"/>
  <c r="S92" i="1"/>
  <c r="R92" i="1"/>
  <c r="D92" i="1"/>
  <c r="T91" i="1"/>
  <c r="S91" i="1"/>
  <c r="R91" i="1"/>
  <c r="D91" i="1"/>
  <c r="T90" i="1"/>
  <c r="S90" i="1"/>
  <c r="R90" i="1"/>
  <c r="D90" i="1"/>
  <c r="T89" i="1"/>
  <c r="S89" i="1"/>
  <c r="R89" i="1"/>
  <c r="D89" i="1"/>
  <c r="T88" i="1"/>
  <c r="S88" i="1"/>
  <c r="R88" i="1"/>
  <c r="D88" i="1"/>
  <c r="T87" i="1"/>
  <c r="S87" i="1"/>
  <c r="R87" i="1"/>
  <c r="D87" i="1"/>
  <c r="T86" i="1"/>
  <c r="S86" i="1"/>
  <c r="R86" i="1"/>
  <c r="D86" i="1"/>
  <c r="T85" i="1"/>
  <c r="S85" i="1"/>
  <c r="R85" i="1"/>
  <c r="D85" i="1"/>
  <c r="T84" i="1"/>
  <c r="S84" i="1"/>
  <c r="R84" i="1"/>
  <c r="D84" i="1"/>
  <c r="T83" i="1"/>
  <c r="S83" i="1"/>
  <c r="R83" i="1"/>
  <c r="D83" i="1"/>
  <c r="T82" i="1"/>
  <c r="S82" i="1"/>
  <c r="R82" i="1"/>
  <c r="D82" i="1"/>
  <c r="T81" i="1"/>
  <c r="S81" i="1"/>
  <c r="R81" i="1"/>
  <c r="D81" i="1"/>
  <c r="T80" i="1"/>
  <c r="S80" i="1"/>
  <c r="R80" i="1"/>
  <c r="D80" i="1"/>
  <c r="T79" i="1"/>
  <c r="S79" i="1"/>
  <c r="R79" i="1"/>
  <c r="D79" i="1"/>
  <c r="T78" i="1"/>
  <c r="S78" i="1"/>
  <c r="R78" i="1"/>
  <c r="D78" i="1"/>
  <c r="T77" i="1"/>
  <c r="S77" i="1"/>
  <c r="R77" i="1"/>
  <c r="D77" i="1"/>
  <c r="T76" i="1"/>
  <c r="S76" i="1"/>
  <c r="R76" i="1"/>
  <c r="D76" i="1"/>
  <c r="T75" i="1"/>
  <c r="S75" i="1"/>
  <c r="R75" i="1"/>
  <c r="D75" i="1"/>
  <c r="T74" i="1"/>
  <c r="S74" i="1"/>
  <c r="R74" i="1"/>
  <c r="D74" i="1"/>
  <c r="T73" i="1"/>
  <c r="S73" i="1"/>
  <c r="R73" i="1"/>
  <c r="D73" i="1"/>
  <c r="T72" i="1"/>
  <c r="S72" i="1"/>
  <c r="R72" i="1"/>
  <c r="D72" i="1"/>
  <c r="T71" i="1"/>
  <c r="S71" i="1"/>
  <c r="R71" i="1"/>
  <c r="D71" i="1"/>
  <c r="T70" i="1"/>
  <c r="S70" i="1"/>
  <c r="R70" i="1"/>
  <c r="D70" i="1"/>
  <c r="T69" i="1"/>
  <c r="S69" i="1"/>
  <c r="R69" i="1"/>
  <c r="D69" i="1"/>
  <c r="T68" i="1"/>
  <c r="S68" i="1"/>
  <c r="R68" i="1"/>
  <c r="D68" i="1"/>
  <c r="T67" i="1"/>
  <c r="S67" i="1"/>
  <c r="R67" i="1"/>
  <c r="D67" i="1"/>
  <c r="T66" i="1"/>
  <c r="S66" i="1"/>
  <c r="R66" i="1"/>
  <c r="D66" i="1"/>
  <c r="T65" i="1"/>
  <c r="S65" i="1"/>
  <c r="R65" i="1"/>
  <c r="D65" i="1"/>
  <c r="T64" i="1"/>
  <c r="S64" i="1"/>
  <c r="R64" i="1"/>
  <c r="D64" i="1"/>
  <c r="T63" i="1"/>
  <c r="S63" i="1"/>
  <c r="R63" i="1"/>
  <c r="D63" i="1"/>
  <c r="T62" i="1"/>
  <c r="S62" i="1"/>
  <c r="R62" i="1"/>
  <c r="D62" i="1"/>
  <c r="T61" i="1"/>
  <c r="S61" i="1"/>
  <c r="R61" i="1"/>
  <c r="D61" i="1"/>
  <c r="T60" i="1"/>
  <c r="S60" i="1"/>
  <c r="R60" i="1"/>
  <c r="D60" i="1"/>
  <c r="T59" i="1"/>
  <c r="S59" i="1"/>
  <c r="R59" i="1"/>
  <c r="D59" i="1"/>
  <c r="T58" i="1"/>
  <c r="S58" i="1"/>
  <c r="R58" i="1"/>
  <c r="D58" i="1"/>
  <c r="T57" i="1"/>
  <c r="S57" i="1"/>
  <c r="R57" i="1"/>
  <c r="D57" i="1"/>
  <c r="T56" i="1"/>
  <c r="S56" i="1"/>
  <c r="R56" i="1"/>
  <c r="D56" i="1"/>
  <c r="T55" i="1"/>
  <c r="S55" i="1"/>
  <c r="R55" i="1"/>
  <c r="D55" i="1"/>
  <c r="T54" i="1"/>
  <c r="S54" i="1"/>
  <c r="R54" i="1"/>
  <c r="D54" i="1"/>
  <c r="T53" i="1"/>
  <c r="S53" i="1"/>
  <c r="R53" i="1"/>
  <c r="D53" i="1"/>
  <c r="T52" i="1"/>
  <c r="S52" i="1"/>
  <c r="R52" i="1"/>
  <c r="D52" i="1"/>
  <c r="T51" i="1"/>
  <c r="S51" i="1"/>
  <c r="R51" i="1"/>
  <c r="D51" i="1"/>
  <c r="T50" i="1"/>
  <c r="S50" i="1"/>
  <c r="R50" i="1"/>
  <c r="D50" i="1"/>
  <c r="T49" i="1"/>
  <c r="S49" i="1"/>
  <c r="R49" i="1"/>
  <c r="D49" i="1"/>
  <c r="T48" i="1"/>
  <c r="S48" i="1"/>
  <c r="R48" i="1"/>
  <c r="D48" i="1"/>
  <c r="T47" i="1"/>
  <c r="S47" i="1"/>
  <c r="R47" i="1"/>
  <c r="D47" i="1"/>
  <c r="T46" i="1"/>
  <c r="S46" i="1"/>
  <c r="R46" i="1"/>
  <c r="D46" i="1"/>
  <c r="T45" i="1"/>
  <c r="S45" i="1"/>
  <c r="R45" i="1"/>
  <c r="D45" i="1"/>
  <c r="T44" i="1"/>
  <c r="S44" i="1"/>
  <c r="R44" i="1"/>
  <c r="D44" i="1"/>
  <c r="T43" i="1"/>
  <c r="S43" i="1"/>
  <c r="R43" i="1"/>
  <c r="D43" i="1"/>
  <c r="T42" i="1"/>
  <c r="S42" i="1"/>
  <c r="R42" i="1"/>
  <c r="D42" i="1"/>
  <c r="T41" i="1"/>
  <c r="S41" i="1"/>
  <c r="R41" i="1"/>
  <c r="D41" i="1"/>
  <c r="T40" i="1"/>
  <c r="S40" i="1"/>
  <c r="R40" i="1"/>
  <c r="D40" i="1"/>
  <c r="T39" i="1"/>
  <c r="S39" i="1"/>
  <c r="R39" i="1"/>
  <c r="D39" i="1"/>
  <c r="T38" i="1"/>
  <c r="S38" i="1"/>
  <c r="R38" i="1"/>
  <c r="D38" i="1"/>
  <c r="T37" i="1"/>
  <c r="R37" i="1"/>
  <c r="D37" i="1"/>
  <c r="T36" i="1"/>
  <c r="R36" i="1"/>
  <c r="D36" i="1"/>
  <c r="T35" i="1"/>
  <c r="R35" i="1"/>
  <c r="D35" i="1"/>
  <c r="T34" i="1"/>
  <c r="R34" i="1"/>
  <c r="D34" i="1"/>
  <c r="R33" i="1"/>
  <c r="D33" i="1"/>
  <c r="T32" i="1"/>
  <c r="R32" i="1"/>
  <c r="D32" i="1"/>
  <c r="T31" i="1"/>
  <c r="R31" i="1"/>
  <c r="D31" i="1"/>
  <c r="T30" i="1"/>
  <c r="R30" i="1"/>
  <c r="D30" i="1"/>
  <c r="T29" i="1"/>
  <c r="R29" i="1"/>
  <c r="D29" i="1"/>
  <c r="T28" i="1"/>
  <c r="R28" i="1"/>
  <c r="D28" i="1"/>
  <c r="R27" i="1"/>
  <c r="D27" i="1"/>
  <c r="R26" i="1"/>
  <c r="D26" i="1"/>
  <c r="R25" i="1"/>
  <c r="D25" i="1"/>
  <c r="S24" i="1"/>
  <c r="R24" i="1"/>
  <c r="D24" i="1"/>
  <c r="S23" i="1"/>
  <c r="R23" i="1"/>
  <c r="D23" i="1"/>
  <c r="S22" i="1"/>
  <c r="R22" i="1"/>
  <c r="D22" i="1"/>
  <c r="S21" i="1"/>
  <c r="R21" i="1"/>
  <c r="D21" i="1"/>
  <c r="S20" i="1"/>
  <c r="R20" i="1"/>
  <c r="D20" i="1"/>
  <c r="R19" i="1"/>
  <c r="D19" i="1"/>
  <c r="R18" i="1"/>
  <c r="D18" i="1"/>
  <c r="R17" i="1"/>
  <c r="D17" i="1"/>
  <c r="R16" i="1"/>
  <c r="D16" i="1"/>
  <c r="R15" i="1"/>
  <c r="D15" i="1"/>
  <c r="R14" i="1"/>
  <c r="D14" i="1"/>
  <c r="R13" i="1"/>
  <c r="D13" i="1"/>
  <c r="R12" i="1"/>
  <c r="D12" i="1"/>
  <c r="T11" i="1"/>
  <c r="D11" i="1"/>
  <c r="S10" i="1"/>
  <c r="R10" i="1"/>
  <c r="D10" i="1"/>
  <c r="R9" i="1"/>
  <c r="D9" i="1"/>
  <c r="R8" i="1"/>
  <c r="D8" i="1"/>
  <c r="R7" i="1"/>
  <c r="D7" i="1"/>
  <c r="R6" i="1"/>
  <c r="D6" i="1"/>
  <c r="R5" i="1"/>
  <c r="D5" i="1"/>
  <c r="R4" i="1"/>
  <c r="D4" i="1"/>
  <c r="R3" i="1"/>
  <c r="D3" i="1"/>
  <c r="T2" i="1"/>
  <c r="D2" i="1"/>
</calcChain>
</file>

<file path=xl/sharedStrings.xml><?xml version="1.0" encoding="utf-8"?>
<sst xmlns="http://schemas.openxmlformats.org/spreadsheetml/2006/main" count="12349" uniqueCount="2046">
  <si>
    <t>Notifying Member</t>
  </si>
  <si>
    <t>Distribution date</t>
  </si>
  <si>
    <t>Document symbol</t>
  </si>
  <si>
    <t>Title</t>
  </si>
  <si>
    <t>Description</t>
  </si>
  <si>
    <t>Products covered</t>
  </si>
  <si>
    <t>HS code(s)</t>
  </si>
  <si>
    <t>ICS code(s)</t>
  </si>
  <si>
    <t>Objectives</t>
  </si>
  <si>
    <t>Objectives free text</t>
  </si>
  <si>
    <t>Keywords</t>
  </si>
  <si>
    <t>Specific regions or countries likely to be affected</t>
  </si>
  <si>
    <t>Final date for comments</t>
  </si>
  <si>
    <t>Proposed adoption  date</t>
  </si>
  <si>
    <t>Proposed entry  into  force date</t>
  </si>
  <si>
    <t>Notification type</t>
  </si>
  <si>
    <t>Notified document</t>
  </si>
  <si>
    <t>Link to notification(EN)</t>
  </si>
  <si>
    <t>Link to notification(FR)</t>
  </si>
  <si>
    <t>Link to notification(ES)</t>
  </si>
  <si>
    <t>Technical Regulation (Article 2.9.2)</t>
  </si>
  <si>
    <t>Technical Regulation - urgent (Article 2.10.1)</t>
  </si>
  <si>
    <t>Conformity Assessment Procedure (Article 5.6.2)</t>
  </si>
  <si>
    <t>Conformity Assessment Procedure - urgent  (Article 5.7.1)</t>
  </si>
  <si>
    <t>Technical Regulation - local government (Article 3.2)</t>
  </si>
  <si>
    <t>Conformity Assessment Procedure - local government (Article 7.2)</t>
  </si>
  <si>
    <t>Other</t>
  </si>
  <si>
    <t>Relevant documents</t>
  </si>
  <si>
    <t>Codex Alimentarius Commission</t>
  </si>
  <si>
    <t>World Organization for Animal Health (OIE)</t>
  </si>
  <si>
    <t>International Plant Protection Convention</t>
  </si>
  <si>
    <t>None</t>
  </si>
  <si>
    <t>Does this proposed regulation conform to the relevant international standard?</t>
  </si>
  <si>
    <t>If no, describe, whenever possible how and why it deviates from the international standard</t>
  </si>
  <si>
    <t>Spain</t>
  </si>
  <si>
    <t>Proyecto de Orden por la que se establecen los criterios para determinar cuándo las escorias de fundición de horno de arco eléctrico tratadas, para su uso como árido siderúrgico, dejan de ser residuos con arreglo a la Ley 7/2022, de 8 de abril, de residuos y suelos contaminados para una economía circular.</t>
  </si>
  <si>
    <t>Esta norma pretende establecer los criterios para determinar cuándo las escorias de fundición de horno de arco eléctrico (escorias de acero al carbono, negras y blancas, las escorias de silicomanganeso y las escorias de cobre) tratadas alcanzan el fin de la condición de residuo según el artículo 5 de la Ley 7/2022, de 8 de abril de residuos y suelos contaminados para una economía circular, siempre que cumplan simultáneamente con las condiciones referentes a los residuos objeto de tratamiento de valorización recogidas en el anexo I apartado 1, del proceso de tratamiento establecidos en el anexo I apartado 2, que vayan destinados exclusivamente a los usos permitidos y cumplen con los condicionantes establecidos, según el uso permitido, según el anexo I apartado 3 y que el productor o el importador haya satisfecho las obligaciones establecidas en los artículos 4 (declaración de conformidad), 5 (sistema de gestión) y 6 (otras obligaciones del productor). Los criterios serán válidos con alcance general en el conjunto del territorio español, tal y como establece el artículo 5 de la Ley 7/2022, de 8 de abril, de residuos y suelos contaminados para una economía circular.</t>
  </si>
  <si>
    <t>Escorias de fundición de horno de arco eléctrico: escorias de acero al carbono, negras y blancas, las escorias de silicomanganeso y las escorias de cobre._x000D_
Códigos del SA: _x000D_
- Cap. 26: Metales metalíferos, escorias y cenizas._x000D_
       o  2619.00: escorias – excepto las granuladas- batiduras y demás desperdicios de la siderurgia → donde se suelen             clasificar las escorias de fundición de horno de arco eléctrico</t>
  </si>
  <si>
    <t>26 - ORES, SLAG AND ASH; 2619 - Slag, dross (other than granulated slag), scalings and other waste from the manufacture of iron or steel.</t>
  </si>
  <si>
    <t>13.030 - Wastes; 73.060.10 - Iron ores</t>
  </si>
  <si>
    <t>Protection of the environment (TBT)</t>
  </si>
  <si>
    <t>El objeto del proyecto de orden es establecer los requisitos relativos a las escorias admisibles al tratamiento de residuos, así como los tratamientos que deben de aplicarse y los criterios que deben cumplir las escorias tratadas para alcanzar el fin de la condición de residuo, de manera que las escorias que no cumplan con los criterios de fin de la condición de residuo establecidos en la orden continuarán siendo un residuo y deberán gestionarse conforme al régimen jurídico establecido en la Ley 7/2022, de 8 de abril de residuos y suelos contaminados para una economía circular.Dada la importancia de los materiales afectados y la ausencia de regulación a nivel de la Unión Europea hasta la fecha, se considera fundamental contar con una orden ministerial aplicable en nuestro país. Ello supone importantes beneficios directos para la implantación de la economía circular, puesto que puede suponer un estímulo a la incorporación de estos materiales a los procesos productivos de destino. Con ello se espera establecer un marco jurídico homogéneo a nivel nacional que permita aprovechar las escorias de fundición de horno de arco eléctrico valorizadas que cumplan con los criterios reflejados en la orden ministerial para destinarlas a determinados usos; al mismo tiempo que se garantiza su control mediante las obligaciones establecidas en los artículos 4 (declaración de conformidad), 5 (sistema de gestión) y 6 (otras obligaciones del productor). </t>
  </si>
  <si>
    <t/>
  </si>
  <si>
    <t>último trimestre de 2026</t>
  </si>
  <si>
    <t>Regular notification</t>
  </si>
  <si>
    <r>
      <rPr>
        <sz val="11"/>
        <rFont val="Calibri"/>
      </rPr>
      <t>https://members.wto.org/crnattachments/2026/TBT/ESP/26_04003_00_e.pdf</t>
    </r>
  </si>
  <si>
    <t>Yes</t>
  </si>
  <si>
    <t>No</t>
  </si>
  <si>
    <t>Notificaciones pertinentes: Directiva 2008/98/CE del Parlamento Europeo y del Consejo, de 19 de noviembre de 2008, sobre los residuos y por la que se derogan determinadas DirectivasLey 7/2022, de 8 de abril, de residuos y suelos contaminados para una economía circular.Consulta pública previa: Consulta pública previa sobre el proyecto de orden ministerial por el que se establecen los criterios para determinar cuándo las escorias de horno de arco eléctrico (acero al carbono, cobre y silicomanganeso) destinadas para uso como árido (en aplicaciones ligadas y no ligadas) y para otros usos, dejan de ser residuo con arreglo a la ley 22/2011, de 28 de julio, de residuos y suelos contaminados.Análisis de la aplicación del concepto de fin de condición de residuo de las escorias de fundición de horno de arco eléctrico -acero al carbono, cobre y silicomanganeso- para su uso como árido (en aplicaciones ligadas y no ligadas) y otros usos: como materia prima en la fabricación de productos de construcción (cemento y clínker) y como material abrasivo.Participación pública:Proyecto de Orden por la que se establecen los criterios para determinar cuándo las escorias de fundición de horno de arco eléctrico tratadas, para su uso como árido siderúrgico, dejan de ser residuos con arreglo a la Ley 7/2022, de 8 de abril, de residuos y suelos contaminados para una economía circular.Memoria del análisis de impacto normativo del proyecto de orden ministerial por la que se establecen los criterios para determinar cuándo las escorias de fundición de horno de arco eléctrico (acero al carbono, silicomanganeso y cobre) para uso como árido en aplicaciones ligadas y no ligadas, y para otros usos: como materia prima en la fabricación de productos de construcción cemento y clínker, dejan de ser residuos con arreglo a la ley 7/2022, de 8 de abril, de residuos y suelos contamiandos para una economía circular.Cuando la propuesta sea adoptada se publicará en el Boletín Oficial del Estado.</t>
  </si>
  <si>
    <t>Japan</t>
  </si>
  <si>
    <t>Proposed designation of organisms that need notification prior to its importation in Japan.</t>
  </si>
  <si>
    <t>This provides information about a proposed designation of plant species that need notification prior to their seed importation. This notification also provides the proposed due date of the notification.</t>
  </si>
  <si>
    <t> Cotton seed (for cultivation)</t>
  </si>
  <si>
    <t>120721 - Cotton seeds for sowing</t>
  </si>
  <si>
    <t>65.020.20 - Plant growing</t>
  </si>
  <si>
    <t>October 2026</t>
  </si>
  <si>
    <t>April 2027</t>
  </si>
  <si>
    <r>
      <rPr>
        <sz val="11"/>
        <rFont val="Calibri"/>
      </rPr>
      <t>https://members.wto.org/crnattachments/2026/TBT/JPN/26_03916_00_e.pdf</t>
    </r>
  </si>
  <si>
    <t>The legal basis of the list is derived from the Act on the Conservation and Sustainable Use of Biological Diversity through Regulations on the Use of Living Modified Organisms. This list will be published in “Kampo” (Official Governmental Gazette), available in Japanese.</t>
  </si>
  <si>
    <t>Partial amendment to the Minimum Requirements for Biological ProductsPartial amendment to the Public Notice on National Release Testing</t>
  </si>
  <si>
    <t>The Minimum Requirements for Biological Products will be amended as follows:The standard for “Recombinant Herpes Zoster Vaccine (Prepared from Chinese Hamster Ovary Cells)” that is to be newly approved will be added. And regarding the standard for “Recombinant Coronavirus (SARS-CoV-2) Vaccine”, the article of “Virus seed lot” and “Virus-infected cell suspension” in the section of “Production control” will be partially amended. In addition, regarding the standard for “Inactivated Polio Vaccine”, the article of “Potency test” in the section of “Tests on final product” will be partially amended．The Public Notice on National Release Testing will be amended as follows: The criterion, fee, quantity and Institution for National Release Testing for “Recombinant Herpes Zoster Vaccine (Prepared from Chinese Hamster Ovary Cells)” that is to be newly approved will be added. And the criterion, fee, and quantity for “Freeze-dried Recombinant Herpes Zoster Vaccine (Prepared from Chinese Hamster Ovary Cells)” and “Freeze-dried Smallpox Vaccine Prepared in Cell Culture” will be partially amended. In addition, the fee and quantity for “Adsorbed Diphtheria-purified Pertussis-tetanus-inactivated polio Combined Vaccine” and “Adsorbed Diphtheria-purified Pertussis-tetanus-inactivated polio Haemophilus TYPE b Combined Vaccine” will be partially amended.</t>
  </si>
  <si>
    <t>Pharmaceutical products (HS: 30)</t>
  </si>
  <si>
    <t>30 - PHARMACEUTICAL PRODUCTS</t>
  </si>
  <si>
    <t>11.120 - Pharmaceutics</t>
  </si>
  <si>
    <t>Other (TBT)</t>
  </si>
  <si>
    <t>To establish the standard for manufacturing process, properties, quality, storage, and others of pharmaceuticals to which special attention must be paid for the attainment of public health and sanitation (Biological products). In addition, to stipulate the pharmaceuticals to which special attention must be paid for the attainment of public health and sanitation as subject to National Release Testing, as well as fee, criterion, quantity and institution for the testing.</t>
  </si>
  <si>
    <t>September 2026</t>
  </si>
  <si>
    <r>
      <rPr>
        <sz val="11"/>
        <rFont val="Calibri"/>
      </rPr>
      <t>https://members.wto.org/crnattachments/2026/TBT/JPN/26_04024_00_e.pdf</t>
    </r>
  </si>
  <si>
    <t>Act on Securing Quality, Efficacy and Safety of Products Including Pharmaceuticals and Medical Devices. https://www.japaneselawtranslation.go.jp/en/laws/view/3213This amendment will be published in “KAMPO” (Official Gazette) when adopted.</t>
  </si>
  <si>
    <t>Kenya</t>
  </si>
  <si>
    <t>DKS 12461:2026 Wooden Furniture – Wooden beds - Specification.</t>
  </si>
  <si>
    <t>This Kenya Standard specifies the requirements and methods of tests for adult beds for domestic and non-domestic use.This Kenya Standard does apply to manufactured or completely assembled/fabricated beds.This standard does not apply to waterbeds, airbeds, foldaway beds, bunk beds and beds for people with special needs, or healthcare or medical beds.</t>
  </si>
  <si>
    <t>Furniture (ICS code(s): 97.140)</t>
  </si>
  <si>
    <t>97.140 - Furniture</t>
  </si>
  <si>
    <t>Consumer information, labelling (TBT); Prevention of deceptive practices and consumer protection (TBT); Quality requirements (TBT); Reducing trade barriers and facilitating trade (TBT); Cost saving and productivity enhancement (TBT)</t>
  </si>
  <si>
    <t>December 2026</t>
  </si>
  <si>
    <t>To be determined</t>
  </si>
  <si>
    <r>
      <rPr>
        <sz val="11"/>
        <rFont val="Calibri"/>
      </rPr>
      <t>https://members.wto.org/crnattachments/2026/TBT/KEN/26_04021_00_e.pdf</t>
    </r>
  </si>
  <si>
    <t>IS 17635:2022, Beds, Specification</t>
  </si>
  <si>
    <t>DKS 2:2026 Furniture – Bunk beds - Specification.</t>
  </si>
  <si>
    <t>This Kenya Standard prescribes safety and performance requirements, for bunk beds including:Strength, stability, and durability for both domestic and non-domestic use.Safety barriers for top beds to prevent falls.Design specifications, including required gaps, bed base support, and ladder stability.Material testing for surface finishes, load-bearing capacity, and impact resistance.This standard is applicable to completely manufactured or fabricated beds. It is also applicable to ready-to-assemble units, in which the requirements of this standard shall be applicable to the assembled units.</t>
  </si>
  <si>
    <r>
      <rPr>
        <sz val="11"/>
        <rFont val="Calibri"/>
      </rPr>
      <t>https://members.wto.org/crnattachments/2026/TBT/KEN/26_04022_00_e.pdf</t>
    </r>
  </si>
  <si>
    <t>KS ISO 9098-1:2023, Bunk beds and high beds— Safety requirements and tests — Part 1: Safety requirements    2. KS ISO 9098-2:2023, Bunk beds and high beds — Safety requirements and tests— Part 2: Test methods  3. KS ISO 24975, Furniture — Beds and mattresses — Methods of measurement and recommended tolerances 4. KS ISO 4211-6:2025 Furniture — Tests for surface finishes, Part 6: Assessment of resistance to scratching</t>
  </si>
  <si>
    <t>United States of America</t>
  </si>
  <si>
    <t>Significant New Use Rules on Certain Chemical Substances (26-4)</t>
  </si>
  <si>
    <t xml:space="preserve">Proposed rule - The Environmental Protection Agency (EPA) is proposing significant new use rules (SNURs) under the Toxic Substances Control Act (TSCA) for certain chemical substances that were the subject of premanufacture notices (PMNs) and are also subject to an Order issued by EPA pursuant to TSCA. Once finalized, the SNURs would require persons who intend to manufacture (defined by statute to include import) or process any of these chemical substances for an activity that is proposed as a significant new use by this rulemaking to notify EPA at least 90 days before commencing that activity. The required notification initiates EPA's evaluation of the conditions of that use for that chemical substance. In addition, the manufacture or processing for the significant new use may not commence until EPA has conducted a review of the required notification, made an appropriate determination regarding that notification, and taken such actions as required by that determination. _x000D_
</t>
  </si>
  <si>
    <t>Chemical substances; Environmental protection (ICS code(s): 13.020); Production in the chemical industry (ICS code(s): 71.020); Products of the chemical industry (ICS code(s): 71.100)</t>
  </si>
  <si>
    <t>13.020 - Environmental protection; 71.020 - Production in the chemical industry; 71.100 - Products of the chemical industry</t>
  </si>
  <si>
    <t>Protection of human health or safety (TBT); Protection of the environment (TBT)</t>
  </si>
  <si>
    <r>
      <rPr>
        <sz val="11"/>
        <rFont val="Calibri"/>
      </rPr>
      <t>https://members.wto.org/crnattachments/2026/TBT/USA/26_04017_00_e.pdf</t>
    </r>
  </si>
  <si>
    <t>91 Federal Register (FR) 48044, 30 July 2026; Title 40 Code of Federal Regulations (CFR) Part 721_x000D_
https://www.govinfo.gov/content/pkg/FR-2026-07-30/html/2026-15352.htm_x000D_
https://www.govinfo.gov/content/pkg/FR-2026-07-30/pdf/2026-15352.pdfThis proposed rule is identified by Docket Number EPA-HQ-OPPT-2026-2707. The Docket Folder is available on Regulations.gov at https://www.regulations.gov/docket/EPA-HQ-OPPT-2026-2707/document and provides access to primary documents as well as comments received. Documents are also accessible from Regulations.gov by searching the Docket Number. </t>
  </si>
  <si>
    <t>Seeking Comment on Prohibiting the Importation and Marketing of 
Certain Covered UAS and UAS Critical Components and Equipment Listed in 
Section 1709 of FY2025 NDAA</t>
  </si>
  <si>
    <t xml:space="preserve">Request for comment - In this document, the Public Safety and Homeland Security 
Bureau (PSHSB) and the Office of Engineering and Technology (OET) seek 
comment on proposing to prohibit the continued importation and 
marketing of certain previously authorized equipment that has been 
determined to pose an unacceptable risk to the national security of the 
United States or to the and security of United States persons. Through 
Public Notice, acting pursuant to section 2.939 of the Federal 
Communications Commission's rules, PSHSB and OET propose to apply such 
prohibitions to certain previously-authorized foreign-produced uncrewed 
aircraft systems (UAS) and UAS critical components, and certain 
communications and video surveillance equipment listed in section 1709 
of the Servicemember Quality of Life Improvement and National Defense 
Authorization Act for Fiscal Year 2025 (FY2025 NDAA), added to the 
Covered List in December 2025.&gt;_x000D_
</t>
  </si>
  <si>
    <t>Unmanned aircraft systems (UAS), including drones; UAS critical components (including data transmission devices, communications systems, flight controllers, ground control stations and UAS controllers, navigation systems, sensors and cameras, batteries and battery management systems, and motors); and certain communications and video surveillance equipment; Transmission apparatus for radio-broadcasting or television, whether or not incorporating reception apparatus or sound recording or reproducing apparatus; television cameras, digital cameras and video camera recorders (HS code(s): 8525); Radar apparatus, radio navigational aid apparatus and radio remote control apparatus (HS code(s): 8526); Unmanned aircraft (HS code(s): 8806); Domestic safety (ICS code(s): 13.120); Mobile services (ICS code(s): 33.070); Aircraft and space vehicles in general (ICS code(s): 49.020); On-board equipment and instruments (ICS code(s): 49.090)</t>
  </si>
  <si>
    <t>8806 - Unmanned aircraft; 8525 - Transmission apparatus for radio-broadcasting or television, whether or not incorporating reception apparatus or sound recording or reproducing apparatus; television cameras, digital cameras and video camera recorders; 8526 - Radar apparatus, radio navigational aid apparatus and radio remote control apparatus</t>
  </si>
  <si>
    <t>13.120 - Domestic safety; 33.070 - Mobile services; 49.020 - Aircraft and space vehicles in general; 49.090 - On-board equipment and instruments</t>
  </si>
  <si>
    <t>National security requirements (TBT); Prevention of deceptive practices and consumer protection (TBT)</t>
  </si>
  <si>
    <t>Not applicable</t>
  </si>
  <si>
    <r>
      <rPr>
        <sz val="11"/>
        <rFont val="Calibri"/>
      </rPr>
      <t>https://members.wto.org/crnattachments/2026/TBT/USA/26_04019_00_e.pdf
https://members.wto.org/crnattachments/2026/TBT/USA/26_04019_01_e.pdf</t>
    </r>
  </si>
  <si>
    <t>91 Federal Register (FR) 48108, 30 July 2026:_x000D_
https://www.govinfo.gov/content/pkg/FR-2026-07-30/html/2026-15418.htm_x000D_
https://www.govinfo.gov/content/pkg/FR-2026-07-30/pdf/2026-15418.pdfhttps://docs.fcc.gov/public/attachments/DA-26-742A1.pdfThis request for comments is identified by PS Docket No. 26-184DA 26-742. The Docket Folder is available on the FCC's website at https://www.fcc.gov/edocs/search-results?t=quick&amp;dockets=26-184 and provides access to associated documents as well as comments received (if any). Documents are also accessible from the FCC's Electronic Document Management System (EDOCS) by searching the ET Docket Number.</t>
  </si>
  <si>
    <t>Viet Nam</t>
  </si>
  <si>
    <t>Regulation on Classification and Construction of Inland Waterway Vessels (Proposed code: Amendment No. 1: 2026 QCVN 72:2025/BGTVT)</t>
  </si>
  <si>
    <t>This draft National Technical Regulation applies to the classification and construction of inland waterway vessels with a design length of up to 140 m and which are not within the scope of application of QCVN 25:2015/BGTVT._x000D_
This draft Regulation applies to organizations and individuals involved in activities related to the vessels within the abovementioned scope, including: Viet Nam Register; registration units, registration units leading a consortium of registration units; shipowners; establishments for the design, construction, conversion, repair, and operation of inland waterway vessels; establishments for the design and manufacture of products and materials installed on board; testing establishments, providers of survey and testing services for safety equipment; and organizations and individuals importing vessels and products/materials installed on board</t>
  </si>
  <si>
    <t>Inland waterway vessels with design length up to 140 m excluding vessels within the scope of application of QCVN 25:2015/BGTVT </t>
  </si>
  <si>
    <t>8901 - Cruise ships, excursion boats, ferry-boats, cargo ships, barges and similar vessels for the transport of persons or goods</t>
  </si>
  <si>
    <t>47.060 - Inland navigation vessels</t>
  </si>
  <si>
    <t>Protection of human health or safety (TBT); Protection of the environment (TBT); Quality requirements (TBT)</t>
  </si>
  <si>
    <t>30th September 2026</t>
  </si>
  <si>
    <t>November 2026</t>
  </si>
  <si>
    <r>
      <rPr>
        <sz val="11"/>
        <rFont val="Calibri"/>
      </rPr>
      <t>https://members.wto.org/crnattachments/2026/TBT/VNM/26_04020_00_x.pdf</t>
    </r>
  </si>
  <si>
    <t>- Circular No. 28/2026/TT-BXD of the Minister of Construction on registration of inland waterway vessels;_x000D_
- Current QCVN 72:2025/BGTVT;_x000D_
- Decree No. 105/2025/NĐ-CP on fire prevention and fighting.</t>
  </si>
  <si>
    <t>Brazil</t>
  </si>
  <si>
    <t>Draft Resolution 1.400, 10 July 2026.</t>
  </si>
  <si>
    <t>This draft resolution proposes the adoption of a Collegiate Board Resolution (RDC) amending Collegiate Board Resolution (RDC) No. 727 of July 1, 2022, to address requirements concerning the quantitative declaration of ingredients, the use of technology for information transmission on labels, and the labeling of irradiated foods.</t>
  </si>
  <si>
    <t>Food technology (ICS code(s): 67)</t>
  </si>
  <si>
    <t>67 - Food technology</t>
  </si>
  <si>
    <t>Protection of human health or safety (TBT); Harmonization (TBT)</t>
  </si>
  <si>
    <r>
      <rPr>
        <sz val="11"/>
        <rFont val="Calibri"/>
      </rPr>
      <t>https://anexosportal.datalegis.net/arquivos/1931496.pdf</t>
    </r>
  </si>
  <si>
    <t>Proyecto de Real Decreto por el que se regula la gestión de los residuos de las toallitas húmedas y de los globos.</t>
  </si>
  <si>
    <t>El proyecto de real decreto regula el régimen de responsabilidad ampliada del productor (RAP) para las toallitas húmedas de un solo uso así como para los globos que contengan plástico y estén destinados igualmente a un solo uso, mediante el desarrollo reglamentario previsto en el artículo 60 y la disposición final séptima.2 de la Ley 7/2022, de 8 de abril, de residuos y suelos contaminados para una economía circular (esta ley, en su título V, incorporó al ordenamiento jurídico español la Directiva (UE) 2019/904, de 5 de junio de 2019, relativa a la reducción del impacto de determinados productos de plástico en el medio ambiente).Para ello, el proyecto de real decreto establece: - Medidas de prevención y gestión para los residuos de estos productos - Régimen de responsabilidad ampliada del productor- Mecanismos necesarios para dar cumplimiento a las obligaciones de información y el adecuado seguimiento y control de las obligaciones de los productores tanto en lo que respecta a la puesta en el mercado de productos como en lo que respecta a la gestión de sus residuos.- Inspección y control y régimen sancionador</t>
  </si>
  <si>
    <t>Toallitas húmedas de un solo uso fabricadas a partir de polímeros sintéticos, polímeros naturales modificados químicamente y polímeros naturales no modificados químicamente que no cumplan la norma UNE 149002:2022; así como los globos de uso doméstico que contengan plástico y sean de un solo uso. Además de los residuos de ambos productos. </t>
  </si>
  <si>
    <t>961900 - Sanitary towels (pads) and tampons, napkins and napkin liners, and similar articles, of any material</t>
  </si>
  <si>
    <t>97.170 - Body care equipment</t>
  </si>
  <si>
    <t>El proyecto de real decreto tiene por objeto prevenir y reducir el impacto en el medio ambiente de los residuos procedentes tanto de toallitas húmedas de un solo uso, como de globos que contengan plástico y que sean de un solo uso, especialmente provocado por su pérdida, abandono o incorrecta gestión. Para ello, se establece el marco jurídico para su gestión, así como las medidas destinadas, de forma prioritaria, a la prevención de la producción de estos residuos y a la mejora de su gestión, con el objeto de contribuir a la transición hacia una economía circular. Igualmente, se establecen las normas para el desarrollo de los regímenes de responsabilidad ampliada del productor, de conformidad con el artículo 60 y de la disposición final séptima apartado 2 de la Ley 7/2022, de 8 de abril.</t>
  </si>
  <si>
    <t>último trimestre del 2026</t>
  </si>
  <si>
    <r>
      <rPr>
        <sz val="11"/>
        <rFont val="Calibri"/>
      </rPr>
      <t>https://members.wto.org/crnattachments/2026/TBT/ESP/26_04001_00_s.pdf</t>
    </r>
  </si>
  <si>
    <t>Directiva (UE) 2019/904, de 5 de junio de 2019, relativa a la reducción del impacto de determinados productos de plástico en el medio ambiente.Ley 7/2022,de 8 de abril, de residuos y suelos contaminados para una economía circular.</t>
  </si>
  <si>
    <t>European Union</t>
  </si>
  <si>
    <t>Draft Commission Regulation amending Regulation (EC) No 1223/2009 of the European Parliament and of the Council as regards the use in cosmetic products of silver </t>
  </si>
  <si>
    <t>The draft measure proposes to regulate Silver in cosmetic products, considering the latest opinion (SCCS/1687/25) of the Scientific Committee on Consumer Safety (SCCS), published on 24 April 2026, addressing the concerns related to its potential impact on human health. Given that Silver was previously regulated via Commission Regulation (EU) 2026/78 (OJ L, 2026/78, 13.1.2026, ELI: http://data.europa.eu/eli/reg/2026/78/ojthat applies from 1 May 2026 and that the conditions laid down therein do not fully reflect the most recent scientific assessment of the SCCS, it is necessary to amend the relevant entries without delay.</t>
  </si>
  <si>
    <t>Cosmetics</t>
  </si>
  <si>
    <t>71.100.70 - Cosmetics. Toiletries</t>
  </si>
  <si>
    <t>Protection of human health or safety (TBT)</t>
  </si>
  <si>
    <t>4th quarter 2026</t>
  </si>
  <si>
    <t>20 days from publication in the Official Journal of the EU.</t>
  </si>
  <si>
    <r>
      <rPr>
        <sz val="11"/>
        <rFont val="Calibri"/>
      </rPr>
      <t>https://members.wto.org/crnattachments/2026/TBT/EEC/26_03999_00_e.pdf
https://members.wto.org/crnattachments/2026/TBT/EEC/26_03999_01_e.pdf</t>
    </r>
  </si>
  <si>
    <t>-Regulation (EC) No 1223/2009 of the European Parliament and of the Council of 30 November 2009 on Cosmetic Products (OJ L 342, 22.12.2009, p. 59‑209http://eur-lex.europa.eu/legal-content/EN/TXT/?qid=1415977955828&amp;uri=CELEX:32009R1223Commission Regulation (EU) 2026/78 of 12 January 2026 amending Regulation (EC) No 1223/2009 of the European Parliament and of the Council as regards the use in cosmetic products of certain substances classified as carcinogenic, mutagenic or toxic for reproduction (OJ L, 2026/78, 13.1.2026, ELI: http://data.europa.eu/eli/reg/2026/78/oj</t>
  </si>
  <si>
    <t>Indonesia</t>
  </si>
  <si>
    <t>Draft Regulation of the Halal Product Assurance Organizing Body concerning Conformity Assurance of Foreign Halal Products Entering to Indonesia</t>
  </si>
  <si>
    <t>This draft regulation establishes the legal framework for verifying the compliance of foreign halal products entering the Indonesian market. Issued by BPJPH, the document mandates that imported goods undergo strict administrative and physical checks at their point of origin to ensure they align with national halal standards. It outlines the specific requirements for authorized inspection agencies, including accreditation standards and the necessity of operating integrated electronic systems for data exchange. Importers are required to secure a Halal Product Assurance Report (LPPH) before submitting customs declarations, facilitating a transparent process through the National Single Window system. The regulation also details the fee structures, procedural timelines, and administrative sanctions applied to parties who fail to meet these legal obligations. Ultimately, these rules aim to provide legal certainty and consumer protection for all halal-certified goods circulating within Indonesia</t>
  </si>
  <si>
    <t>This regulation applies to all goods and services subject to the phased implementation of mandatory halal certification under Government Regulation No. 42 of 2024 concerning the Implementation of Halal Product Assurance, including food, beverages, pharmaceuticals, cosmetics, chemical products, biological products, genetically engineered products, consumer goods used, utilized or consumed by the public, and  services related to slaughtering, processing, storage, packaging, distribution, sales, and serving.</t>
  </si>
  <si>
    <t>67 - FOOD TECHNOLOGY</t>
  </si>
  <si>
    <t>Consumer information, labelling (TBT); Prevention of deceptive practices and consumer protection (TBT)</t>
  </si>
  <si>
    <t>Food standards</t>
  </si>
  <si>
    <r>
      <rPr>
        <sz val="11"/>
        <rFont val="Calibri"/>
      </rPr>
      <t>https://members.wto.org/crnattachments/2026/TBT/IDN/26_04005_00_x.pdf</t>
    </r>
  </si>
  <si>
    <t>Government Regulation No. 42 of 2024 concerning the Implementation of Halal Product Assurances</t>
  </si>
  <si>
    <t>Jordan</t>
  </si>
  <si>
    <t>Gases-medical oxygen</t>
  </si>
  <si>
    <t>This draft Jordanian standard specifies the requirements, sampling methods. Test methods, marking, labelling, packaging and transportation requirement for medical oxygen intended for medical use it include purity requirements, limits for impurities and other quality characteristics to ensure safety and quality of product</t>
  </si>
  <si>
    <t>Anaesthetic, respiratory and reanimation equipment (ICS code(s): 11.040.10)</t>
  </si>
  <si>
    <t>11.040.10 - Anaesthetic, respiratory and reanimation equipment</t>
  </si>
  <si>
    <t>Human health</t>
  </si>
  <si>
    <r>
      <rPr>
        <sz val="11"/>
        <rFont val="Calibri"/>
      </rPr>
      <t>https://jsmo.gov.jo/EBV4.0/Root_Storage/AR/EB_UsefullLinks/O2-_%D8%B9_%D8%AA-NEW.pdf</t>
    </r>
  </si>
  <si>
    <t>ISO 2859-1 Sampling procedures for inspection by attribute - Part 1: Sampling schemes indexed by acceptance quality limit (AQL) for lot-by-lot inspectionEgyptian Standard No. 512-2/2008, Oxygen (Gaseous, Medical, and Liquid) – Part 2: Oxygen for Medical Purposes. JS 552 Gases — Analysis of Medical and Industrial Gases by Gas ChromatographyJS 551   Medical Gases – Methods of Test for Medical Gases – Wet Chemical Analysis – Draeger TubesJS 550   Medical gases — Gas cylinders for medical use — Marking for identification of content.JS 1696 ISO 15995 Gas cylinders — Specifications and testing of LPG cylinder valves — Manually operated.    </t>
  </si>
  <si>
    <t>Korea, Republic of</t>
  </si>
  <si>
    <t>Proposed amendments to the “Labelling Standards for Cleansing and Hygiene Products”</t>
  </si>
  <si>
    <t>The Ministry of Food and Drug Safety(MFDS) intends to amend the “Labelling Standards for Cleansing and Hygiene Products” as follows:A. Establishment of labelling methods for the dispensing and refilling or cleansing and hygiene products.B. Establishment of definitions and labelling methods for combination products.</t>
  </si>
  <si>
    <t>Cleansing and Hygiene Products</t>
  </si>
  <si>
    <t>Consumer information, labelling (TBT)</t>
  </si>
  <si>
    <r>
      <rPr>
        <sz val="11"/>
        <rFont val="Calibri"/>
      </rPr>
      <t>https://members.wto.org/crnattachments/2026/TBT/KOR/26_03990_00_x.pdf
www.mfds.go.kr</t>
    </r>
  </si>
  <si>
    <t>MFDS NOTIFICATION No.2026-356, 22 July 2026</t>
  </si>
  <si>
    <t>1,1,2-Trichloroethane Draft Risk Evaluation Under the Toxic 
Substances Control Act (TSCA); Notice of Availability and Request for 
Comment</t>
  </si>
  <si>
    <t>Notice - The Environmental Protection Agency (EPA or Agency) is announcing the availability of and seeking public comment on the draft risk evaluation under the Toxic Substances Control Act (TSCA) for 1,1,2-trichloroethane. The purpose of risk evaluations under TSCA is to determine whether a chemical substance presents an unreasonable risk of injury to health or the environment under the conditions of use (COUs), including unreasonable risk to potentially exposed or susceptible subpopulations identified as relevant to the risk evaluation by EPA, and without consideration of costs or non-risk factors. EPA is seeking comment on the draft risk evaluation for 1,1,2-trichloroethane.</t>
  </si>
  <si>
    <t>1,1,2-Trichloroethane; Environmental protection (ICS code(s): 13.020); Production in the chemical industry (ICS code(s): 71.020); Products of the chemical industry (ICS code(s): 71.100)</t>
  </si>
  <si>
    <r>
      <rPr>
        <sz val="11"/>
        <rFont val="Calibri"/>
      </rPr>
      <t>https://members.wto.org/crnattachments/2026/TBT/USA/26_04000_00_e.pdf</t>
    </r>
  </si>
  <si>
    <t>91 Federal Register (FR) 47830, 29 July 2026:_x000D_
https://www.govinfo.gov/content/pkg/FR-2026-07-29/html/2026-15267.htm_x000D_
https://www.govinfo.gov/content/pkg/FR-2026-07-29/pdf/2026-15267.pdfThis notice of availability; request for comment is identified by Docket Numbers EPA-HQ-OPPT-2018-0421. The Docket Folder is available on Regulations.gov at https://www.regulations.gov/docket/EPA-HQ-OPPT-2018-0421/document and provides access to primary and supporting documents as well as comments received. Documents are also accessible from Regulations.gov by searching the Docket Number. </t>
  </si>
  <si>
    <t>Circular on detailing regulations on a number of articles of the Law on Foreign Trade Management and Government Decree No. 292/2026/ND-CP dated July 22, 2026, detailing a number of articles and measures for the organization and guidance of the implementation of the Law on Foreign Trade Management;  Vietnamese, number of pages: to be determined</t>
  </si>
  <si>
    <t>This Circular provides: (i) detailed lists, by HS code, of used consumer goods and used vehicles prohibited from importation under the authority of the Ministry of Industry and Trade; (ii) the list of rough diamonds subject to export and import control under the Kimberley Process Certification Scheme and the related certification and confirmation procedures; (iii) goods subject to import tariff-rate quotas under Viet Nam's WTO commitments and the principles, methods and procedures for allocating and licensing such quotas; (iv) reporting obligations applicable to traders importing goods under tariff-rate quotas; and (v) mechanisms for the provision and exchange of information among competent authorities for foreign trade administration. </t>
  </si>
  <si>
    <t>Used consumer goods and used vehicles prohibited from importation; rough diamonds subject to the Kimberley Process Certification Scheme (HS 7102); and products subject to import tariff-rate quotas, including birds' eggs (HS 0407), sugar (HS 1701), unmanufactured tobacco and tobacco refuse (HS 2401), and salt (HS 2501)</t>
  </si>
  <si>
    <t>0407 - Birds' eggs, in shell, fresh, preserved or cooked; 1701 - Cane or beet sugar and chemically pure sucrose, in solid form; 2401 - Unmanufactured tobacco; tobacco refuse; 2501 - Salt (including table salt and denatured salt) and pure sodium chloride, whether or not in aqueous solution or containing added anti-caking or free-flowing agents; sea water.; 7102 - Diamonds, whether or not worked, but not mounted or set (excl. unmounted stones for pick-up styluses, worked stones, suitable for use as parts of meters, measuring instruments or other articles of chapter 90)</t>
  </si>
  <si>
    <t>39.060 - Jewellery; 65.160 - Tobacco, tobacco products and related equipment; 67.120.20 - Poultry and eggs; 67.180.10 - Sugar and sugar products; 71.060.50 - Salts</t>
  </si>
  <si>
    <t>National security requirements (TBT); Prevention of deceptive practices and consumer protection (TBT); Reducing trade barriers and facilitating trade (TBT)</t>
  </si>
  <si>
    <t>2026</t>
  </si>
  <si>
    <r>
      <rPr>
        <sz val="11"/>
        <rFont val="Calibri"/>
      </rPr>
      <t>https://members.wto.org/crnattachments/2026/TBT/VNM/26_04002_00_e.pdf</t>
    </r>
  </si>
  <si>
    <t>* The Law on Commerce; * The Law on Foreign Trade Management;* Decree No. 292/2026/ND-CP;* Circular No. 12/2018/TT-BCT;* Kimberley Process Certification Scheme;* Viet Nam's Commitments on Goods in the WTO.</t>
  </si>
  <si>
    <t>New Zealand</t>
  </si>
  <si>
    <t>Graphic Materials Group Standard amendment – consultation document – APP205008</t>
  </si>
  <si>
    <t>The New Zealand Environmental Protection Authority (EPA) is proposing to amend the Graphic Materials Group Standard 2020:We propose to amend the definition of child for the purposes of the group standard (from 0 to 12 years) to 0 to up to 8 years.We propose to amend the definition of graphic materials in the group standard to exclude negligible risk items such as pens and pencils, so these graphic materials are no longer regulated under HSNO.We propose to amend the wording in the scope (clause 4) to explicitly state that the group standard applies to products that do not trigger a hazard classification but contain one or more hazardous ingredients.We propose that a substance can be assigned to the group standard if it is classified for a human health hazard in New Zealand only because New Zealand uses lower GHS cut-off thresholds for mixtures. This would only apply where the same substance would not be classified by recognised international regulatorsWe propose that graphic materials that trigger a hazard classification in New Zealand only because New Zealand applies lower GHS cut-off thresholds for mixtures are exempt from complying with the Labelling Notice, where the same materials would not be classified by recognised international regulators.We propose that graphic materials that trigger a hazard classification in New Zealand only because New Zealand applies lower GHS cut-off thresholds for mixtures are exempt from complying with the SDS Notice, where the same materials would not be classified by recognised international regulators.</t>
  </si>
  <si>
    <t>Paint (under heading 3208 and 3209)Graphic materials (under heading 9608 and 9609)</t>
  </si>
  <si>
    <t>3208 - Paints and varnishes, incl. enamels and lacquers, based on synthetic polymers or chemically modified natural polymers, dispersed or dissolved in a non-aqueous medium; solutions of products of headings 3901 to 3913 in volatile organic solvents, containing &gt; 50% solvent by weight (excl. solutions of collodion); 3209 - Paints and varnishes, incl. enamels and lacquers, based on synthetic polymers or chemically modified natural polymers, dispersed or dissolved in an aqueous medium; 9608 - Ball-point pens; felt tipped and other porous-tipped pens and markers; fountain pens, stylograph pens and other pens; duplicating stylos; propelling or sliding pencils; pen-holders, pencil-holders and similar holders; parts thereof, incl. caps and clips (excl. articles of heading 9609); 9609 - Pencils, crayons, pencil leads, pastels, drawing charcoals, writing or drawing chalks and tailors' chalks (excl. articles of heading 9608)</t>
  </si>
  <si>
    <t>87.040 - Paints and varnishes</t>
  </si>
  <si>
    <t>The aim of these proposals is to clarify and make it easier to comply with the group standard.</t>
  </si>
  <si>
    <t>6 months from adoption</t>
  </si>
  <si>
    <r>
      <rPr>
        <sz val="11"/>
        <rFont val="Calibri"/>
      </rPr>
      <t>General information regarding the EPA’s proposals is available here:
https://www.epa.govt.nz/public-consultations/open-consultations/proposed-amendments-to-the-graphic-materials-group-standard/
All documents relating to this proposal are available here:
https://www.epa.govt.nz/database-search/hsno-application-register/view/APP205008/
The proposal document is available at the following link:
https://www.epa.govt.nz/assets/FileAPI/hsno-ar/APP205008/APP205008-Consultation-Document.pdf</t>
    </r>
  </si>
  <si>
    <t>Graphic Materials Group Standard amendment – consultation document – APP205008, 35 pages, English</t>
  </si>
  <si>
    <t>Modernizing Package Certification Requirements</t>
  </si>
  <si>
    <t>Proposed rule; request for comments - The U.S. Nuclear Regulatory Commission (NRC) is proposing to 
amend its regulations governing the
packaging and transportation of radioactive material. This proposed 
action is responsive to several executive orders and the NRC's mission 
to enable the safe and secure use of nuclear materials in an efficient 
and reliable manner. The proposed amendments would establish voluntary 
provisions to provide greater flexibility for applicants by introducing 
risk-informed methodologies for demonstrating safety requirements and 
by providing an alternative radiation standard for approval of Type B 
packages for certain exclusive use shipments. The proposed rule would 
streamline application processes for package approval, remove 
unnecessary requirements, and clarify existing provisions.</t>
  </si>
  <si>
    <t>Packages for the transport of radioactive material, including Type B packages, fissile material packages, radioactive material transport casks, certified transport packages, and associated package lifting and tie-down systems; Articles of iron or steel, n.e.s. (excl. cast articles) (HS code(s): 7326); Containers (including containers for the transport of fluids) specially designed and equipped for carriage by one or more modes of transport. (HS code(s): 8609); Transport (ICS code(s): 03.220); Protection against dangerous goods (ICS code(s): 13.300); Other standards related to nuclear energy (ICS code(s): 27.120.99)</t>
  </si>
  <si>
    <t>7326 - Articles of iron or steel, n.e.s. (excl. cast articles); 8609 - Containers (including containers for the transport of fluids) specially designed and equipped for carriage by one or more modes of transport.</t>
  </si>
  <si>
    <t>03.220 - Transport; 13.300 - Protection against dangerous goods; 27.120.99 - Other standards related to nuclear energy</t>
  </si>
  <si>
    <r>
      <rPr>
        <sz val="11"/>
        <rFont val="Calibri"/>
      </rPr>
      <t>https://members.wto.org/crnattachments/2026/TBT/USA/26_03973_00_e.pdf</t>
    </r>
  </si>
  <si>
    <t xml:space="preserve">91 Federal Register (FR) 46869, 27 July 2026; Title 10 Code of Federal Regulations (CFR) Part 71_x000D_
https://www.govinfo.gov/content/pkg/FR-2026-07-27/html/2026-15117.htm_x000D_
https://www.govinfo.gov/content/pkg/FR-2026-07-27/pdf/2026-15117.pdfThis proposed rule; request for comment is identified by Docket Number NRC-2025-1667. The Docket Folder is available on Regulations.gov at https://www.regulations.gov/docket/NRC-2025-1667/document and provides access to primary documents as well as comments received. Documents are also accessible from Regulations.gov by searching the Docket Number. _x000D_
_x000D_
_x000D_
</t>
  </si>
  <si>
    <t>Burundi</t>
  </si>
  <si>
    <t>DEAS 105:2025, Roasted coffee beans and roasted ground coffee — Specification</t>
  </si>
  <si>
    <t>This Final Draft East African Standard specifies the requirements, sampling and test methods for roasted coffee beans and roasted ground coffee._x000D_
This standard also applies to decaffeinated roasted coffee beans and roasted ground coffee.</t>
  </si>
  <si>
    <t>Coffee and coffee substitutes (ICS code(s): 67.140.20)</t>
  </si>
  <si>
    <t>09012 - - Coffee roasted:</t>
  </si>
  <si>
    <t>67.140.20 - Coffee and coffee substitutes</t>
  </si>
  <si>
    <t>Consumer information, labelling (TBT); Prevention of deceptive practices and consumer protection (TBT); Protection of human health or safety (TBT); Protection of the environment (TBT); Quality requirements (TBT); Reducing trade barriers and facilitating trade (TBT); Cost saving and productivity enhancement (TBT)</t>
  </si>
  <si>
    <r>
      <rPr>
        <sz val="11"/>
        <rFont val="Calibri"/>
      </rPr>
      <t>https://members.wto.org/crnattachments/2026/TBT/RWA/26_03949_00_e.pdf</t>
    </r>
  </si>
  <si>
    <t>CODEX STAN 192, General standard for food additivesEAS 38, Labelling of pre-packaged foods — General requirementsEAS 39, Hygiene in the food and drink manufacturing industry — Code of practiceDEAS 130, Green coffee beans — SpecificationISO 3509, Coffee and coffee products — VocabularyISO 4832, Microbiology of food and animal feeding stuffs — Horizontal method for the enumeration of coliforms — Colony-count techniqueCAC/GL 50, General Guidelines on SamplingISO 11294, Roasted ground coffee — Determination of moisture content — Method by determination of loss in mass at 103 degrees C (Routine method)ISO 20481, Coffee and coffee products — Determination of the caffeine content using high performance liquid chromatography (HPLC) — Reference methodISO 21527-2, Microbiology of food and animal feeding stuffs — Horizontal method for the enumeration of yeasts and moulds — Part 2: Colony count technique in products with water activity less than or equal to 0.95</t>
  </si>
  <si>
    <t>Rwanda</t>
  </si>
  <si>
    <t>Tanzania</t>
  </si>
  <si>
    <t>Uganda</t>
  </si>
  <si>
    <t>India</t>
  </si>
  <si>
    <t>Transition Facilitation (Quality Control) Order, 2026</t>
  </si>
  <si>
    <t>Transition Facilitation (Quality Control) Order, 2026The Transition Facilitation (Quality Control) Order, 2026 enables applicant to procure supplies from manufacturers holding licenses under Scheme II of Schedule II (which is based on self-certification basis) of the Bureau of Indian Standards (Conformity Assessment) Regulations, 2018, instead of Scheme I (ISI Mark Scheme) of BIS (where physical inspection by BIS is mandatory). </t>
  </si>
  <si>
    <t>AC and its components, Furniture, Toys, Hinges, Electrical Appliances, Footwears and its components, Domestic Clothes Washing, Domestic Water Heaters etc.</t>
  </si>
  <si>
    <t>13.020 - Environmental protection; 23.120 - Ventilators. Fans. Air-conditioners; 29 - ELECTRICAL ENGINEERING; 61.060 - Footwear; 97.060 - Laundry appliances; 97.100 - Domestic, commercial and industrial heating appliances; 97.140 - Furniture; 97.200.50 - Toys</t>
  </si>
  <si>
    <t>The Order establishes an alternative risk-based facilitation mechanism aimed at promoting technology advancement or adoption, enhancing ease of doing business, and strengthening supply chain resilience, while ensuring continued conformity with applicable Indian Standards and safeguarding consumer interests.</t>
  </si>
  <si>
    <t>The date of notification in E-Gazette</t>
  </si>
  <si>
    <r>
      <rPr>
        <sz val="11"/>
        <rFont val="Calibri"/>
      </rPr>
      <t>https://members.wto.org/crnattachments/2026/TBT/IND/26_03959_00_e.pdf
https://www.dpiit.gov.in/static/uploads/2026/06/a3f53087b5f9d39b670a9eeb56468001.pdf</t>
    </r>
  </si>
  <si>
    <t>Published in the Gazette of India</t>
  </si>
  <si>
    <t>DRS 644-1: 2026, Plumbing works — Code of practice — Part 1: General</t>
  </si>
  <si>
    <t>This Draft Rwanda Standard provides the terms and definitions applicable in plumbing works._x000D_
It also specifies the general requirements for plumbing systems including the requirements for materials, plumbing fixtures and fixture fittings used in plumbing works to protect the public health, safety, and welfare._x000D_
This standard is applicable to the erection, installation, alteration, repair, relocation, replacement, addition to, use, or maintenance of plumbing systems.</t>
  </si>
  <si>
    <t>Gas supply systems (ICS code(s): 91.140.40)</t>
  </si>
  <si>
    <t>91.140.40 - Gas supply systems</t>
  </si>
  <si>
    <r>
      <rPr>
        <sz val="11"/>
        <rFont val="Calibri"/>
      </rPr>
      <t>https://members.wto.org/crnattachments/2026/TBT/RWA/26_03947_00_e.pdf</t>
    </r>
  </si>
  <si>
    <t>ASTM E814, Standard test method for fire tests of penetration firestop systemsUL 1479-2015, Fire Tests of penetration firestopsASTM C1277, Standard specification for shielded couplings joining hubless cast iron soil pipe and fittingsASTM A888, Standard specification for hubless cast iron soil pipe and fittings for sanitary and storm drain, waste, and vent piping applicationsASTM A74-2021 Standard specification for cast iron soil pipe and fittingsRS ISO 1452-1, Plastics piping systems for water supply and for buried and above-ground drainage and sewerage under pressure — Unplasticized poly (vinyl chloride) (PVC-U) — Part 1: GeneralRS ISO 1452-2, Plastics piping systems for water supply and for buried and above-ground drainage and sewerage under pressure — Unplasticized poly (vinyl chloride) (PVC-U) — Part 2: PipesRS ISO 1452-3, Plastics piping systems for water supply and for buried and above-ground drainage and sewerage under pressure — Unplasticized poly (vinyl chloride) (PVC-U) — Part 3: FittingsRS ISO 1452-4, Plastics piping systems for water supply and for buried and above-ground drainage and sewerage under pressure — Unplasticized poly (vinyl chloride) (PVC-U) — Part 4: ValvesRS ISO 1452-5, Plastics piping systems for water supply and for buried and above-ground drainage and sewerage under pressure — Unplasticized poly (vinyl chloride) (PVC-U) — Part 5: Fitness for purpose of the systemRS ISO 14531-3, Plastics pipes and fittings— Crosslinked polyethylene (PE-X) pipe systems for the conveyance of gaseous fuels — Metric series — Specifications — Part 3: Fittings for mechanical jointing (including PE-X/metal transitions)RS ISO 15874-1, Plastics piping systems for hot and cold water installations ― Polypropylene (PP) — Part 1: GeneralRS ISO 15874-2, Plastics piping systems for hot and cold water installations ― Polypropylene (PP) ― Part 2: PipesRS ISO 15874-3, Plastics piping systems for hot and cold water installations ― Polypropylene (PP) ― Part 3: FittingsRS ISO 15874, Plastics piping systems for hot and cold water installations ― Polypropylene (PP) ― Part 5: Fitness for purpose of the systemRS ISO 4427-1: Plastics piping systems ― Polyethylene (PE) pipes and fittings for water supply ― Part 1: General specificationsRS ISO 4427-2, Plastics piping systems — Polyethylene (PE) pipes and fittings for water supply — Part 2: PipesRS ISO 4427-3, Plastics piping systems — Polyethylene (PE) pipes and fittings for water supply — Part 3: FittingsRS ISO 4427-5, Plastics piping systems — Polyethylene (PE) pipes and fittings for water supply — Part 5: Fitness for purpose of the systemRS ISO 4437-2, Plastics piping systems for the supply of gaseous fuels – Polyethylene (PE) — Part 2: Pipes</t>
  </si>
  <si>
    <t>DRS 453: 2026, Mouthwash — Specification</t>
  </si>
  <si>
    <t>This Draft Rwanda standard specifies requirements, sampling and test methods for liquid mouthwash._x000D_
This Rwanda standard is not applicable to other delivery systems (e.g. mouth sprays, foams, powders). It is not applicable to mouthwash for prescription only.</t>
  </si>
  <si>
    <t>Cosmetics. Toiletries (ICS code(s): 71.100.70)</t>
  </si>
  <si>
    <t>330690 - Preparations for oral or dental hygiene, incl. denture fixative pastes and powders (excl. dentifrices and yarn used to clean between the teeth "dental floss")</t>
  </si>
  <si>
    <r>
      <rPr>
        <sz val="11"/>
        <rFont val="Calibri"/>
      </rPr>
      <t>https://members.wto.org/crnattachments/2026/TBT/RWA/26_03948_00_e.pdf</t>
    </r>
  </si>
  <si>
    <t>RS EAS 847-16, Cosmetics — Analytical methods — Part 16: Determination of lead, mercury and arsenic contentRS EAS 847-17, Cosmetics — Analytical methods — Part 17: Determination of pHRS ISO 3696, Water for analytical laboratory use — Specification and test methodsRS ISO 21149, Cosmetics — Microbiology — Enumeration and detection of aerobic mesophilic bacteriaRS ISO 1942, Dentistry — VocabularyRS ISO 22717, Cosmetics — Microbiology — Detection of Pseudomonas aeruginosaRS ISO 18416, Cosmetics — Microbiology — Detection of Candida albicansRS ISO 21150, Cosmetics — Microbiology — Detection of Escherichia coli</t>
  </si>
  <si>
    <t>DRS 397-6: 2026, Use of glass in buildings — Part 6: Code of practice for Special applications</t>
  </si>
  <si>
    <t>This Committee Draft Rwanda Standard provides information and recommendations for vertical glazing in the external walls and interiors of buildings, with respect to:_x000D_
a) structural sealant glazing;_x000D_
b) bolt fixed structural glazing;_x000D_
c) frameless doors and entrances;_x000D_
d) mirrors;_x000D_
e) bolt fixed structural glazing with countersunk holes is not specifically covered._x000D_
NOTE Some guidance is also given on non-vertical use of mirrors._x000D_
These recommendations do not apply to:_x000D_
a) patent glazing;_x000D_
b) glass in non-vertical applications;_x000D_
c) glazing for furniture and fittings;_x000D_
d) glazing for commercial greenhouses;_x000D_
e) glazing for domestic greenhouses._x000D_
This standard does not specify requirements for workmanship for the application of sealants.</t>
  </si>
  <si>
    <t>Glass in building (ICS code(s): 81.040.20)</t>
  </si>
  <si>
    <t>81.040.20 - Glass in building</t>
  </si>
  <si>
    <r>
      <rPr>
        <sz val="11"/>
        <rFont val="Calibri"/>
      </rPr>
      <t>https://members.wto.org/crnattachments/2026/TBT/RWA/26_03951_00_e.pdf</t>
    </r>
  </si>
  <si>
    <t>ISO 25537, Glass in building — Silvered, flat-glass mirrorRS 397-1, Use of glass in building — Part 1: TerminologyRS 397-3, Use of glass in building — Part 3: Energy and lightRS 397-4, Use of glass in building — Part 4: Fire and loadingRS 397-5, Use of glass in building — Part 5: Safety related to human impact</t>
  </si>
  <si>
    <t>DRS 644-2: 2026, Plumbing works — Code of practice — Part 2: Plumbing fixtures and fixture fittings</t>
  </si>
  <si>
    <t>This Draft Rwanda Standard provides recommendations and guidelines for materials, design and installation requirements for plumbing fixtures and fixture fittings. It also provides guidance on the minimum number of plumbing fixtures required based on occupancy.</t>
  </si>
  <si>
    <t>Other installations in buildings (ICS code(s): 91.140.99)</t>
  </si>
  <si>
    <t>91.140.70 - Sanitary installations; 91.140.99 - Other installations in buildings</t>
  </si>
  <si>
    <r>
      <rPr>
        <sz val="11"/>
        <rFont val="Calibri"/>
      </rPr>
      <t>https://members.wto.org/crnattachments/2026/TBT/RWA/26_03952_00_e.pdf</t>
    </r>
  </si>
  <si>
    <t>ASTM D4068, Standard Specification for Chlorinated Polyethylene (CPE) Sheeting for Concealed Water-Containment MembraneASTM D4551, Standard Specification for Poly(Vinyl Chloride) (PVC) Plastic Flexible Concealed Water-Containment MembraneRS EAS 1017-3, Sanitary appliances (vitreous china) — Specification — Part 3: Wash basinISO 31600, Water efficiency labelling programmes — Requirements with guidance for implementationUL 749, Household DishwashersUL 921, Commercial DishwashersUL 399, Drinking Water CoolersUL 430, Waste Disposers</t>
  </si>
  <si>
    <t>DRS 644-3: 2026, Plumbing works — Code of practice — Part 3: Water supply and distribution</t>
  </si>
  <si>
    <t>This Draft Rwanda Standard provides recommendations and guidelines for materials, design, and installation requirements for water supply systems. It also includes the methods and devices used for backflow prevention.</t>
  </si>
  <si>
    <t>Water supply systems (ICS code(s): 91.140.60)</t>
  </si>
  <si>
    <t>91.140.60 - Water supply systems</t>
  </si>
  <si>
    <r>
      <rPr>
        <sz val="11"/>
        <rFont val="Calibri"/>
      </rPr>
      <t>https://members.wto.org/crnattachments/2026/TBT/RWA/26_03953_00_e.pdf</t>
    </r>
  </si>
  <si>
    <t>ASTM F2620, Standard Practice for Heat Fusion Joining of Polyethylene Pipe and FittingsASTM B32, Standard Specification for Solder MetalASTM F493, Standard Specification for Solvent Cements for Chlorinated Poly(Vinyl Chloride) (CPVC) Plastic Pipe and FittingsASTM F2855, Standard Specification for Chlorinated Poly(Vinyl Chloride)/Aluminum/Chlorinated Poly(Vinyl Chloride) (CPVC-AL-CPVC) Composite Pressure TubingASTM F1974, Standard Specification for Metal Insert Fittings for Polyethylene/Aluminum/Polyethylene and Crosslinked Polyethylene/Aluminum/Crosslinked Polyethylene Composite Pressure PipeASTM F2434, Standard Specification for Metal Insert Fittings Utilizing a Copper Crimp Ring for SDR9 Cross-linked Polyethylene (PEX) Tubing and SDR9 Cross-linked Polyethylene/Aluminum/Cross-linked Polyethylene (PEX-AL-PEX) TubingASTM F876, Standard Specification for Crosslinked Polyethylene (PEX) TubingASTM F2389, Standard Specification for Pressure-rated Polypropylene (PP) Piping SystemsASTM D3139, Standard Specification for Pressure-rated Polypropylene (PP) Piping SystemsASTM F656, Standard Specification for Primers for Use in Solvent Cement Joints of Poly(Vinyl Chloride) (PVC) Plastic Pipe and FittingsASTM B813, Standard Specification for Liquid and Paste Fluxes for Soldering of Copper and Copper Alloy TubeASTM F1970, Standard Specification for Special Engineered Fittings, Appurtenances or Valves for use in Poly (Vinyl Chloride) (PVC) or Chlorinated Poly (Vinyl Chloride) (CPVC) SystemsASTM F2080, Standard Specification for Cold-Expansion Fittings with Metal Compression-Sleeves for Crosslinked Polyethylene (PEX) Pipe and SDR9 Polyethylene of Raised Temperature (PE-RT) PipeASTM F3347, Standard Specification for Metal Press Insert Fittings with Factory Assembled Stainless Steel Press Sleeve for SDR9 Cross-linked Polyethylene (PEX) Tubing and SDR9 Polyethylene of Raised Temperature (PE-RT) TubingASTM F3348, Standard Specification for Plastic Press Insert Fittings with Factory Assembled Stainless Steel Press Sleeve for SDR9 Cross-linked Polyethylene (PEX) Tubing and SDR9 Polyethylene of Raised Temperature (PE-RT) TubingASTM D2464, Standard Specification for Threaded Poly (Vinyl Chloride) (PVC) Plastic Pipe Fittings, Schedule 80STM D2466, Standard Specification for Poly (Vinyl Chloride) (PVC) Plastic Pipe Fittings, Schedule 40ASTM D2467, Standard Specification for Poly (Vinyl Chloride) (PVC) Plastic Pipe Fittings, Schedule 80RS 466, Epoxy enamel, two components, glossy — Specification</t>
  </si>
  <si>
    <t>DRS 644-4: 2026, Plumbing works — Code of practice —Part 4: Sanitary and drainage system installation</t>
  </si>
  <si>
    <t>This Draft Rwanda Standard provides recommendations and guidelines for materials, design and installation of sanitary drainage systems, building sewers, storm water drainage systems and plumbing systems._x000D_
It also specifies the requirements for materials, design, and installation of indirect waste piping, receptors, and connections; and provisions for discharge and disposal of condensate wastes, chemical wastes, industrial wastes, and clear water wastes.</t>
  </si>
  <si>
    <r>
      <rPr>
        <sz val="11"/>
        <rFont val="Calibri"/>
      </rPr>
      <t>https://members.wto.org/crnattachments/2026/TBT/RWA/26_03954_00_e.pdf</t>
    </r>
  </si>
  <si>
    <t>ASTM F2599, Standard Practice for Rehabilitation of a Sewer Service Lateral and Its Connection to the Main Using a One-Piece Main and Lateral Cured-in-Place LinerASTM F3240, Standard Practice for Installation of Seamless Molded Hydrophilic Gaskets (SMHG) for Long-Term Watertightness of Cured-in-Place Rehabilitation of Main and Lateral PipelinesASTM F714, Standard Specification for Polyethylene (PE) Plastic Pipe (DR- PR) Based on Outside DiameterASTM F1412-2016, Standard Specification for Polyolefin Pipe and Fittings for Corrosive Waste Drainage SystemsASTM F2618, Standard Specification for Chlorinated Poly(Vinyl Chloride) (CPVC) Pipe and Fittings for Chemical Waste Drainage SystemsASTM C1053-2000 (R2015), Standard Specification for Borosilicate Glass Pipe and Fittings for Drain, Waste, and Vent (DWV) ApplicationsASTM A861-2004 (R2017), Standard Specification for High-Silicon Iron Pipe and FittingsASTM B306-2020, Standard Specification for Copper Drainage Tube (DWV)ASTM B88-2020, Standard Specification for Seamless Copper Water TubeASTM B29-2019, Standard Specification for Refined LeadUL 723, Test for Surface Burning Characteristics of Building Materials</t>
  </si>
  <si>
    <t>DRS 644-3: 2026, Plumbing works — Code of practice — Part 5: Water heaters</t>
  </si>
  <si>
    <t>This Draft Rwanda Standard provides recommendations and guidelines for construction, location and installation of fuel-burning and other types of water heaters heating potable water._x000D_
It also specifies requirements for construction, location and installation of chimneys, vents, and their connectors.</t>
  </si>
  <si>
    <r>
      <rPr>
        <sz val="11"/>
        <rFont val="Calibri"/>
      </rPr>
      <t>https://members.wto.org/crnattachments/2026/TBT/RWA/26_03955_00_e.pdf</t>
    </r>
  </si>
  <si>
    <t>ASTM D3212, Standard Specification for Joints for Drain and Sewer Plastic Pipes Using Flexible Elastomeric SealsUL 441 Standard for Gas VentsUL 641 Standard for Type L Low-Temperature Venting SystemsUL 378 Standard for Draft EquipmentUL 1738 Venting Systems for Gas-Burning Appliances, Categories II, III, and IVUL 103 Standard for Factory-Built Chimneys for Residential Type and Building Heating AppliancesUL 959 Standard for Medium Heat Appliance Factory-Built ChimneysUL 2561 Standard for 1400 Degree Fahrenheit Factory-Built ChimneysUL 1777 Standard for Chimney LinersUL 378 Standard for Wire Connectors</t>
  </si>
  <si>
    <t>DRS 644-6: 2026, Plumbing works — Code of practice — Part 6: Fuel gas piping and firestop protection</t>
  </si>
  <si>
    <t>1.1 This Draft Rwanda Standard provides recommendations and guidelines for fuel gas piping and firestop protection._x000D_
1.2 Coverage of piping systems extends from the point of delivery to the appliance connections._x000D_
1.3 Fuel gas piping systems do not apply to the following items:_x000D_
a) Portable LP-Gas appliances and equipment of all types that are not connected to a fixed fuel piping system._x000D_
b) Installation of appliances such as brooders, dehydrators, dryers, and irrigation equipment used for agricultural purposes._x000D_
c) Raw material (feedstock) applications except for piping to special atmosphere generators._x000D_
d) Oxygen-fuel gas cutting and welding systems._x000D_
e) Industrial gas applications using such gases as acetylene and acetylenic compounds, hydrogen, ammonia, carbon monoxide, oxygen, and nitrogen._x000D_
f) Petroleum refineries, pipeline compressor or pumping stations, loading terminals, compounding plants, refinery tank farms, and natural gas processing plants._x000D_
g) Large integrated chemical plants or portions of such plants where flammable or combustible liquids or gases are produced by chemical reactions or used in chemical reactions._x000D_
h) LP-Gas installations at utility gas plants._x000D_
i) Liquefied natural gas (LNG) installations._x000D_
j) Fuel gas piping in electric utility power plants._x000D_
k) Proprietary items of equipment, apparatus, or instruments such as gas-generating sets, compressors, and calorimeters._x000D_
l) LP-Gas equipment for vaporization, gas mixing, and gas manufacturing._x000D_
m) LP-Gas piping for buildings under construction or renovations that is not to become part of the permanent building piping system—that is, temporary fixed piping for building heat._x000D_
n) Installation of LP-Gas systems for railroad switch heating._x000D_
o) Installation of LP-Gas and compressed natural gas (CNG) systems on vehicles._x000D_
p) Gas piping, meters, gas pressure regulators, and other appurtenances used by the serving gas supplier in distribution of gas, other than undiluted LP-Gas._x000D_
q) Building design and construction, except as specified herein._x000D_
r) Fuel gas systems on recreational vehicles manufactured in accordance with national standards in place on fire and health safety criteria for recreational vehicles._x000D_
s) Fuel gas systems using hydrogen as a fuel._x000D_
t) Construction of appliances._x000D_
1.4 Firestop protection systems include piping penetrations of required fire-resistance-rated walls, partitions, floors, floor/ceiling assemblies, roof/ceiling assemblies, or shaft enclosures are to be protected in accordance with the requirements of the Rwanda building code.</t>
  </si>
  <si>
    <t>23.040 - Pipeline components and pipelines; 91.140.60 - Water supply systems</t>
  </si>
  <si>
    <r>
      <rPr>
        <sz val="11"/>
        <rFont val="Calibri"/>
      </rPr>
      <t>https://members.wto.org/crnattachments/2026/TBT/RWA/26_03956_00_e.pdf</t>
    </r>
  </si>
  <si>
    <t>ASTM A53, Standard Specification for Pipe, Steel, Black and Hot-Dipped, Zinc-Coated, Welded and SeamlessASTM A106, Standard Specification for Seamless Carbon Steel Pipe for High-Temperature ServiceASTM A312, Standard Specification for Seamless, Welded, and Heavily Cold Worked Austenitic Stainless Steel PipesASTM A268, Standard Specification for Seamless and Welded Ferritic and Martensitic Stainless Steel Tubing for General ServiceASTM A269, Standard Specification for Seamless and Welded Austenitic Stainless Steel Tubing for General ServiceASTM B88, Standard Specification for Seamless Copper Water TubeASTM B280, Standard Specification for Seamless Copper Tube for Air Conditioning and Refrigeration Field ServiceASTM B210, Standard Specification for Aluminum and Aluminum-Alloy Drawn Seamless TubesASTM B241, Standard Specification for Aluminum and Aluminum-Alloy Seamless Pipe and Seamless Extruded TubeASTM D2513, Standard Specification for Polyethylene (PE) Gas Pressure Pipe, Tubing, and FittingsASTM F2945, Standard Specification for Polyamide 11 Gas Pressure Pipe, Tubing, and FittingsASTM D2513, Standard Specification for Polyethylene (PE) Gas Pressure Pipe, Tubing, and FittingsASTM F1973, Standard Specification for Factory Assembled Anodeless Risers and Transition Fittings in Polyethylene (PE) and Polyamide 11 (PA11) and Polyamide 12 (PA12) Fuel Gas Distribution SystemsASTM F2509, Standard Specification for Field-assembled Anodeless Riser Kits for Use on Outside Diameter Controlled Polyethylene and Polyamide-11 (PA11) Gas Distribution Pipe and TubingUL 467, Grounding and Bonding Solutions Certification Testing</t>
  </si>
  <si>
    <t>DRS 644-7: 2026, Plumbing works — Code of practice — Part 7: Healthcare facilities and medical gas and medical vacuum systems</t>
  </si>
  <si>
    <t>This Draft Rwanda Standard specifies classification, general design, performance requirements and test methods for gully tops and manhole tops._x000D_
It applies for manhole tops and gully tops with a clear opening up to and including 1 000 mm for installation within areas subjected to pedestrian and/or vehicular traffic._x000D_
This standard is not applicable to gratings as part of prefabricated drainage channels, floor and roof gullies in buildings and surface boxes._x000D_
NOTE This Part 1 of DRS 607 is not applicable in isolation, but only in combination with DRS 607-2, DRS 607-3, DRS 607-4, DRS 607-5 and DRS 607-6.</t>
  </si>
  <si>
    <t>11.020 - Medical sciences and health care facilities in general; 91.140.60 - Water supply systems</t>
  </si>
  <si>
    <r>
      <rPr>
        <sz val="11"/>
        <rFont val="Calibri"/>
      </rPr>
      <t>https://members.wto.org/crnattachments/2026/TBT/RWA/26_03957_00_e.pdf</t>
    </r>
  </si>
  <si>
    <t>RS ISO 868, Plastics and ebonite — Determination of indentation hardness by means of a durometer (Shore hardness)RS ISO 7500-1, Metallic materials — Verification of static uniaxial testing machines — Part 1: Tension/compression testing machines— Verification and calibration of the force-measuring systemRS ISO 22965-1, Concrete — Part 1: Methods of specifying and guidance for the specifierRS ISO 22965-2, Concrete — Part 2: Specification of constituent materials, production of concrete and compliance of concreteRS 542, Determination of slip resistance of pedestrian surfaces — Methods of evaluation</t>
  </si>
  <si>
    <t>DRS 644-8: 2026, Plumbing works — Code of practice — Part 8: Alternate water sources for non-potable applications and non-potable rainwater catchment systems</t>
  </si>
  <si>
    <t>This Draft Rwanda Standard provides recommendations and guidelines for construction, alteration, and repair of alternate water source systems for non-potable applications._x000D_
It also provides the requirement for the installation, construction, alteration, and repair of non-potable rainwater catchment systems.</t>
  </si>
  <si>
    <r>
      <rPr>
        <sz val="11"/>
        <rFont val="Calibri"/>
      </rPr>
      <t>https://members.wto.org/crnattachments/2026/TBT/RWA/26_03958_00_e.pdf</t>
    </r>
  </si>
  <si>
    <t>ASTM E814-2013a (R2017), Standard Test Method for Fire Tests of Penetration Firestop Systems</t>
  </si>
  <si>
    <t>DRS 645: 2026, Sizing system and designation for footwear — Anthropometric basis</t>
  </si>
  <si>
    <t>This Draft Rwanda Standard specifies the anthropometric basis, size designation rules and framework requirements for Rwanda size charts for ready-made footwear._x000D_
This Standard establishes how footwear sizes are designated using foot measurements, how foot measurement tables and size intervals are created, and how the resulting size designation is used for product labelling, procurement specifications and related industrial applications._x000D_
This Standard is applicable to mass-production from teenagers to adults within Rwanda. Age bands are used for sampling, adequacy and interpretation. Rwanda footwear size codes in Annex A are based on foot length, not age labels._x000D_
This Standard does not specify footwear design or construction methods, material performance requirements, medical prescriptions or orthopaedic footwear and bespoke._x000D_
This Standard is not intended for bespoke or made-to-measure footwear where sizing is defined by individual measurements.</t>
  </si>
  <si>
    <t>Footwear (ICS code(s): 61.060)</t>
  </si>
  <si>
    <t>64 - FOOTWEAR, GAITERS AND THE LIKE; PARTS OF SUCH ARTICLES</t>
  </si>
  <si>
    <t>61.060 - Footwear</t>
  </si>
  <si>
    <r>
      <rPr>
        <sz val="11"/>
        <rFont val="Calibri"/>
      </rPr>
      <t>https://members.wto.org/crnattachments/2026/TBT/RWA/26_03960_00_e.pdf</t>
    </r>
  </si>
  <si>
    <t>RS ARS 1569, The labelling and marking of textiles and household textile articlesRS ISO 9407, Footwear sizing — Mondopoint system of sizing and markingISO 7250-1, Basic human body measurements for technological design — Part 1: Body measurement definitions and landmarksISO 15535, General requirements for establishing anthropometric databases</t>
  </si>
  <si>
    <t>DRS 646: 2026, Sizing system and designation for garments — Anthropometric basis</t>
  </si>
  <si>
    <t>This Draft Rwanda Standard specifies anthropometric basis, size designation rules and framework requirements for Rwanda size charts for ready-made garments. It establishes the body measurement tables, size intervals used for the development, grading and labelling of garments._x000D_
This Standard applies to mass-produced garments intended for male and female population from teenager to adult in Rwanda. The garment size designation and classification are based on anthropometric primary and secondary data._x000D_
This Standard does not cover garment design, pattern construction, material performance, protective clothing and medical applications._x000D_
This Draft Rwanda Standard is not intended for bespoke or made-to-measure garments where sizing is defined by individual measurements.</t>
  </si>
  <si>
    <t>Clothes (ICS code(s): 61.020)</t>
  </si>
  <si>
    <t>61 - ARTICLES OF APPAREL AND CLOTHING ACCESSORIES, KNITTED OR CROCHETED; 62 - ARTICLES OF APPAREL AND CLOTHING ACCESSORIES, NOT KNITTED OR CROCHETED</t>
  </si>
  <si>
    <t>61.020 - Clothes</t>
  </si>
  <si>
    <r>
      <rPr>
        <sz val="11"/>
        <rFont val="Calibri"/>
      </rPr>
      <t>https://members.wto.org/crnattachments/2026/TBT/RWA/26_03962_00_e.pdf</t>
    </r>
  </si>
  <si>
    <t>RS ISO 8559-1, Size designation of clothes — Part 1: Anthropometric definitions for body measurementRS ISO 8559-2, Size designation of clothes — Part 2: Primary and secondary dimension indicatorsISO 8559-3, Size designation of clothes — Part 3: Methodology for the creation of body measurement tables and intervalsISO 7250-1, Basic human body measurements for technological design — Part 1: Body measurement definitions and landmarksISO 15535, General requirements for establishing anthropometric databasesRS ARS 1552, Standard methods of garment measurement — Code of practiceRS ARS 1569, The labelling and marking of textiles and household textile articles</t>
  </si>
  <si>
    <t>Philippines</t>
  </si>
  <si>
    <t>Enhanced Regulatory Support and Priority Processing Lanes for Licensing and Registration Applications Involving Locally Produced Pharmaceutical Products</t>
  </si>
  <si>
    <t>The proposed administrative issuance establishes and provides the guidelines for enhanced regulatory support and priority processing lanes for eligible licensing and registration applications involving locally produced pharmaceutical products.</t>
  </si>
  <si>
    <t>Pharmaceutics (ICS code(s): 11.120)</t>
  </si>
  <si>
    <t>The Philippine FDA intends to provide targeted regulatory mechanisms to support local pharmaceutical manufacturing, innovation, and capacity expansion. Existing frameworks apply largely uniform requirements to imported and locally manufactured products, without accounting for structural disadvantages faced by domestic producers. Although the Philippine Medicines Policy (PMP) 2022–2030 promotes self-sufficiency, operational regulatory tools remain limited. As a result, the sector remains heavily reliant on imports. While local manufacturers account for 72% of sales volume, multinational companies capture 52% of total market value, reflecting dominance in higher-value and patented products. Industry stakeholders have called for regulatory pathways that enable domestic firms to compete more effectively. Several options were assessed, including economic incentives, Green Lanes, priority lanes with reduced timelines, and enhanced regulatory support. The recommended approach combines priority processing lane with feasible timeline reduction and with enhanced regulatory support through introduction of pre-registration consultation mechanisms, directly addressing identified regulatory gaps. </t>
  </si>
  <si>
    <t>Q4 2026</t>
  </si>
  <si>
    <r>
      <rPr>
        <sz val="11"/>
        <rFont val="Calibri"/>
      </rPr>
      <t>https://members.wto.org/crnattachments/2026/TBT/PHL/26_03900_00_e.pdf</t>
    </r>
  </si>
  <si>
    <t>RA No. 3720, as amended by EO No. 175 s. 1987: “Foods, Drugs and Devices, and Cosmetics Act”RA No. 9711: “Food and Drug Administration (FDA) Act of 2009”Philippine Medicines Policy 2022-2030AO No. 2024-0013: “General Rules and Regulations on the Registration of Pharmaceutical Products and Active Pharmaceutical Ingredients Intended for Human Use”</t>
  </si>
  <si>
    <t>Thailand</t>
  </si>
  <si>
    <t>Draft Ministerial Regulation Prescribing Industrial Products for Low-Voltage Fuses for Solar Photovoltaic Energy Systems to Conform to the Standard B.E. .…</t>
  </si>
  <si>
    <t>The draft Ministerial Regulation mandates low-voltage fuses for solar photovoltaic energy systems to conform to the Thai Industrial Standard TIS 60269 Part 6-2567 (2024) Low-voltage Fuses – Part 6: Supplementary Requirements for Fuse-Links for the Protection of Solar Photovoltaic Energy Systems.</t>
  </si>
  <si>
    <t>Low-voltage fuses for solar photovoltaic energy systems (ICS 29.120.50)</t>
  </si>
  <si>
    <t>29.120.50 - Fuses and other overcurrent protection devices</t>
  </si>
  <si>
    <t>From the day following the date of its publication in the Government Gazette</t>
  </si>
  <si>
    <r>
      <rPr>
        <sz val="11"/>
        <rFont val="Calibri"/>
      </rPr>
      <t>https://members.wto.org/crnattachments/2026/TBT/THA/26_03892_00_x.pdf</t>
    </r>
  </si>
  <si>
    <t>IEC 60269-6 Edition 1.1 (2021-04) Low-voltage fuses - Part 6: Supplementary requirements for fuse-links for the protection of solar photovoltaic energy systems</t>
  </si>
  <si>
    <t>Draft Ministerial Regulation Prescribing Industrial Product for Inverters for Photovoltaic Systems to Conform to the Standard B.E. .…</t>
  </si>
  <si>
    <t>The draft Ministerial Regulation mandates inverters for photovoltaic systems to conform to the Thai Industrial Standard TIS 2603 Part 2–2556 (2013) Safety of Power Converters for Use in Photovoltaic Power Systems – Part 2: Particular Requirements for Inverters.</t>
  </si>
  <si>
    <t>Inverters for photovoltaic systems (ICS 27.160)</t>
  </si>
  <si>
    <t>27.160 - Solar energy engineering</t>
  </si>
  <si>
    <r>
      <rPr>
        <sz val="11"/>
        <rFont val="Calibri"/>
      </rPr>
      <t>https://members.wto.org/crnattachments/2026/TBT/THA/26_03893_00_x.pdf</t>
    </r>
  </si>
  <si>
    <t>IEC 62109-2 Edition 1.0 (2011-06) Safety of power converters for use in photovoltaic power systems – Part 2: Practical requirements for inverters</t>
  </si>
  <si>
    <t>Draft Ministerial Regulation Prescribing Industrial Product for DC Circuit-Breakers to Conform to the Standard B.E. .…</t>
  </si>
  <si>
    <t>The draft Ministerial Regulation mandates DC circuit-breakers to conform to the Thai Industrial Standard TIS 60947 Part 2–25xx(20xx) Low-voltage Switchgear and Controlgear – Part 2: Circuit-breakers. </t>
  </si>
  <si>
    <t>Direct Current (DC) circuit-breaker (ICS 29.130.20)</t>
  </si>
  <si>
    <t>29.130.20 - Low voltage switchgear and controlgear</t>
  </si>
  <si>
    <r>
      <rPr>
        <sz val="11"/>
        <rFont val="Calibri"/>
      </rPr>
      <t>https://members.wto.org/crnattachments/2026/TBT/THA/26_03894_00_x.pdf</t>
    </r>
  </si>
  <si>
    <t>IEC 60947-2:2024 Edition 6.0 (2024-09) Low-voltage switchgear and controlgear - Part 2: Circuit-breakers</t>
  </si>
  <si>
    <t>Draft Notification of the National Broadcasting and Telecommunications Commission regardingTechnical Standards for Radiation Exposure Safety Standard for Radiocommunication Equipment (NBTC TS 5001-256X(202X))</t>
  </si>
  <si>
    <t>The National Broadcasting and Telecommunications Commission has proposed the Draft Notification of the National Broadcasting and Telecommunications Commission regarding Technical Standards for Radiation Exposure Safety Standard for Radiocommunication Equipment. The technical standard revises the statutory authority of the standard notification to align with the Act on Organization to Assign Radio Frequency and to Regulate the Broadcasting and Telecommunications Services B.E. 2553 (2010), and updates the definitions in accordance with the ICNIRP 2010 and ICNIRP 2020 guidelines. The revision includes expanding the operating scope from 9 kHz–300 GHz to 8.3 kHz–300 GHz to comply with the Thailand National Frequency Allocation Table (2024) and updating the electromagnetic field (EMF) exposure limits for all radiocommunication equipment, including simultaneous exposure from multiple sources to comply with ICNIRP 2010 for the 8.3 kHz–100 kHz and ICNIRP 2020 for the 100 kHz–300 GHz.</t>
  </si>
  <si>
    <t>Telecommunications equipment</t>
  </si>
  <si>
    <t>33.060 - Radiocommunications</t>
  </si>
  <si>
    <t>Technical compliance</t>
  </si>
  <si>
    <r>
      <rPr>
        <sz val="11"/>
        <rFont val="Calibri"/>
      </rPr>
      <t>https://members.wto.org/crnattachments/2026/TBT/THA/26_03920_00_x.pdf</t>
    </r>
  </si>
  <si>
    <t>Draft Notification of the National Broadcasting and Telecommunications Commission regarding Rules and Regulatory Guidelines for Radiation Exposure Safety Standard for Radiocommunication Equipment</t>
  </si>
  <si>
    <t>The National Broadcasting and Telecommunications Commission has proposed the Draft Notification of the National Broadcasting and Telecommunications Commission regarding Rules and Regulatory Guidelines for Radiation Exposure Safety Standard for Radiocommunication Equipment. The Rules and Regulatory Guidelines revise the statutory authority of the notification to align with the Act on Organization to Assign Radio Frequency and to Regulate the Broadcasting and Telecommunications Services B.E. 2553 (2010), and updates the definitions in accordance with the ICNIRP 2010 and ICNIRP 2020 guidelines. The operating scope has been expanded from9 kHz–300 GHz to 8.3 kHz–300 GHz to comply with the Thailand National Frequency Allocation Table (2024), updating the list of radiocommunication equipment types, abolishing the submission of the Declaration of Conformity (DoC), and revising the compliance labeling formats for electromagnetic radiation levels, among other updates.</t>
  </si>
  <si>
    <t>33.050 - Telecommunication terminal equipment</t>
  </si>
  <si>
    <r>
      <rPr>
        <sz val="11"/>
        <rFont val="Calibri"/>
      </rPr>
      <t>https://members.wto.org/crnattachments/2026/TBT/THA/26_03921_00_x.pdf</t>
    </r>
  </si>
  <si>
    <t>Draft Notification of the Committee on Labels Re: Prescribing Categories of Goods as Label-Controlled Goods B.E. .…</t>
  </si>
  <si>
    <t>This draft notification repeals the existing notifications prescribing categories of label-controlled goods and prescribes revised categories of goods as label-controlled goods under the Consumer Protection Act B.E. 2522 (1979). The prescribed goods fall within the following categories: household goods; personal use products; paper, paper products and stationery; electrical appliances and equipment; motor vehicle equipment; agricultural goods; construction materials; and other goods. The revision aims to improve consistency with sector-specific legislation governing certain goods, ensure that consumers receive accurate and sufficient information on the essential characteristics of goods through labelling, and avoid imposing unnecessary regulatory burdens on business operators.</t>
  </si>
  <si>
    <t>Goods prescribed as label-controlled goods in the Annex to this Notification, including household goods; personal use products; paper, paper products and stationery; electrical appliances and equipment; motor vehicle equipment; agricultural goods; construction materials; and other goods</t>
  </si>
  <si>
    <t>29 - ELECTRICAL ENGINEERING; 43.040.60 - Bodies and body components; 67 - FOOD TECHNOLOGY; 85.080 - Paper products; 91.100 - Construction materials; 97 - DOMESTIC AND COMMERCIAL EQUIPMENT. ENTERTAINMENT. SPORTS</t>
  </si>
  <si>
    <t>Consumer information, labelling (TBT); Prevention of deceptive practices and consumer protection (TBT); Protection of human health or safety (TBT)</t>
  </si>
  <si>
    <t>After ninety days following the date of its publication in the Government Gazette.</t>
  </si>
  <si>
    <r>
      <rPr>
        <sz val="11"/>
        <rFont val="Calibri"/>
      </rPr>
      <t>https://members.wto.org/crnattachments/2026/TBT/THA/26_03923_00_x.pdf</t>
    </r>
  </si>
  <si>
    <t>(1) Consumer Protection Act, B.E. 2522 (1979)(2) Notification of the Committee on Labels Re:  Prescribing Categories of Goods as Label-Controlled Goods, B.E. 2565 (2022) (Repealed)(3) Notification of the Committee on Labels Re:  Prescribing Categories of Goods as Label-Controlled Goods (No. 2), B.E. 2566 (2023) (Repealed)</t>
  </si>
  <si>
    <t>Draft National Technical Regulation on safety in the research, production, trading, storage, transportation, use and disposal of consumer fireworks and display fireworksNumber of pages: be confirmed.Language: Vietnamese.</t>
  </si>
  <si>
    <t>The draft National Technical Regulation establishing mandatory safety requirements applicable to the research, production, trading, storage, transportation, use and disposal of consumer fireworks and display fireworks.The draft National Technical Regulation applies to agencies, organizations and individuals engaged in activities relating to consumer fireworks, display fireworks, pyrotechnic compositions and related accessories in the territory of Viet Nam. In the case of imported consumer fireworks and display fireworks, the requirements relating to trading, storage, use and disposal under the draft National Technical Regulation shall apply.The draft National Technical Regulation provides, inter alia, requirements relating to:the location and construction of production establishments and storage facilities;production workshops, testing sites, machinery, electrical equipment and technical infrastructure;fire and explosion prevention, lightning protection, environmental protection and occupational safety;research and production of consumer fireworks, display fireworks and pyrotechnic compositions;packaging and labelling;storage during production and trading;transportation;use of consumer fireworks and display fireworks;disposal of consumer fireworks and display fireworks;technical specifications, sampling requirements and test methods; andmanagement responsibilities, inspection and surveillance.The draft measure also establishes conformity assessment requirements. Consumer fireworks and display fireworks must be subject to declaration of conformity in accordance with the legislation on product and goods quality.</t>
  </si>
  <si>
    <t>Consumer fireworks and display fireworks, including high-altitude display fireworks, low-altitude display fireworks and other types of consumer fireworks, pyrotechnic compositions for fireworks and display fireworks and accessories used in the research, production, storage, transportation, use and disposal of the above products (including ignition circuits, slow/fast burning fuses, electric igniters, and colour-effect components).HS Code: 3604.10.00</t>
  </si>
  <si>
    <t>360410 - Fireworks</t>
  </si>
  <si>
    <t>71.100.30 - Explosives. Pyrotechnics and fireworks</t>
  </si>
  <si>
    <t>National security requirements (TBT); Protection of human health or safety (TBT)</t>
  </si>
  <si>
    <r>
      <rPr>
        <sz val="11"/>
        <rFont val="Calibri"/>
      </rPr>
      <t>https://members.wto.org/crnattachments/2026/TBT/VNM/26_03898_00_x.pdf
https://members.wto.org/crnattachments/2026/TBT/VNM/26_03898_01_x.pdf
https://members.wto.org/crnattachments/2026/TBT/VNM/26_03898_02_x.pdf
https://members.wto.org/crnattachments/2026/TBT/VNM/26_03898_03_x.pdf</t>
    </r>
  </si>
  <si>
    <t>Law on Standards and Technical Regulations No. 68/2006/QH11, as amended and supplemented;Law on Foreign Trade Management dated 12 June 2017;Law on Management and Use of Weapons, Explosives and Supporting Tools No. 42/2024/QH15, as amended and supplemented;Decree No. 22/2026/ND-CP dated 16 January 2026 detailing certain articles of the Law on Standards and Technical Regulations;Decree No. 37/2026/ND-CP dated 23 January 2026 detailing certain articles and measures for the implementation of the Law on Product and Goods Quality;Decree No. 69/2018/ND-CP dated 15 May 2018 detailing certain articles of the Law on Foreign Trade Management;Decree No. 137/2020/ND-CP dated 27 November 2020 on the management and use of fireworks, as amended by Decree No. 56/2023/ND-CP and Decree No. 58/2026/ND-CP;Decree No. 34/2024/ND-CP dated 31 March 2024 providing the List of dangerous goods and requirements for the transport of dangerous goods;Circular No. 14/2026/TT-BKHCN dated 9 April 2026 on declaration of conformity and conformity assessment methods;QCVN 01:2019/BCT – National Technical Regulation on safety in the production, testing, acceptance, storage, transportation, use and disposal of industrial explosives and storage of explosive precursors;Circular No. 125/2021/TT-BCA dated 30 December 2021.Circular No. 36/2025/TT-BCA dated 15 May 2025 of the Minister of Public Security detailing certain articles of the Law on Fire Prevention, Fighting, Rescue and Salvage; - Decree No. 105/2025/ND-CP dated 15 May 2025 detailing certain articles and measures for the implementation of the Law on Fire Prevention, Fighting, Rescue and Salvage; - Circular No. 02/2022/TT-BTNMT dated 10 January 2022 of the Minister of Natural Resources and Environment detailing certain articles of the Law on Environmental Protection.</t>
  </si>
  <si>
    <t>Draft National technical regulation on permitted tolerance and rounding for dimension, mass of motor vehicles, construction machinery and component (Proposed code: QCVN XX:2026/BXD)</t>
  </si>
  <si>
    <t>This draft National Technical Regulation specifies:_x000D_
- Permitted tolerances for dimensions and mass of motor vehicles, construction machinery, and vehicle components during inspection, testing, and certification of technical safety and environmental protection; in technical safety and environmental protection inspection of motor vehicles and construction machinery; and in technical safety and environmental protection certification for modified motor vehicles and modified construction machinery._x000D_
- Rounding rules for measurement parameters of motor vehicles, construction machinery, and vehicle components during inspection, testing, and modification inspection._x000D_
This draft National Technical Regulation applies to organizations and individuals involved in the following activities:_x000D_
- Inspection, testing, and certification of technical safety and environmental protection for motor vehicles, construction machinery, and vehicle components._x000D_
- Technical safety and environmental protection inspection for motor vehicles and construction machinery._x000D_
- Technical safety and environmental protection certification for modified motor vehicles and modified construction machinery.</t>
  </si>
  <si>
    <t>Relevant HS codes: 8701, 8702, 8703, 8704, 8705, 8711, 8716</t>
  </si>
  <si>
    <t>8701 - Tractors (other than tractors of heading 8709); 8702 - Motor vehicles for the transport of &gt;= 10 persons, incl. driver; 8703 - Motor cars and other motor vehicles principally designed for the transport of &lt;10 persons, incl. station wagons and racing cars (excl. motor vehicles of heading 8702); 8704 - Motor vehicles for the transport of goods, incl. chassis with engine and cab; 8705 - Special purpose motor vehicles (other than those principally designed for the transport of persons or goods), e.g. breakdown lorries, crane lorries, fire fighting vehicles, concrete-mixer lorries, road sweeper lorries, spraying lorries, mobile workshops and mobile radiological units; 8711 - Motorcycles, incl. mopeds, and cycles fitted with an auxiliary motor, with or without side-cars; side-cars; 8716 - Trailers and semi-trailers; other vehicles, not mechanically propelled (excl. railway and tramway vehicles); parts thereof, n.e.s.</t>
  </si>
  <si>
    <t>43.020 - Road vehicles in general</t>
  </si>
  <si>
    <r>
      <rPr>
        <sz val="11"/>
        <rFont val="Calibri"/>
      </rPr>
      <t>https://members.wto.org/crnattachments/2026/TBT/VNM/26_03922_00_e.pdf</t>
    </r>
  </si>
  <si>
    <t>- Law on Road Traffic Order and Safety No. 36/2024/QH15;_x000D_
- Law No. 118/2025/QH15 (Law amending and supplementing a number of articles of 10 Laws related to security and order);_x000D_
- Law on Product and Goods Quality and implementing regulations;_x000D_
- Relevant National Technical Regulations on technical safety and environmental protection for road vehicles.</t>
  </si>
  <si>
    <t>Draft National technical regulation on safety and environmental protection for motorcycles and mopeds (Proposed code: QCVN XX:2026/BXD)</t>
  </si>
  <si>
    <t>This draft National Technical Regulation specifies technical requirements for the inspection, testing, and certification of technical safety quality and environmental protection in the production, assembly, and importation of new motorcycles and mopeds. _x000D_
This draft National Technical Regulation applies to: domestic manufacturing and assembly establishments, organizations, and individuals importing vehicles; and organizations and individuals involved in the management, inspection, testing, and certification of technical safety quality and environmental protection for vehicles.</t>
  </si>
  <si>
    <t>Motorcycles and mopeds</t>
  </si>
  <si>
    <t>8711 - Motorcycles, incl. mopeds, and cycles fitted with an auxiliary motor, with or without side-cars; side-cars</t>
  </si>
  <si>
    <t>43.140 - Motorcycles and mopeds</t>
  </si>
  <si>
    <r>
      <rPr>
        <sz val="11"/>
        <rFont val="Calibri"/>
      </rPr>
      <t>https://members.wto.org/crnattachments/2026/TBT/VNM/26_03924_00_x.pdf</t>
    </r>
  </si>
  <si>
    <t>Guidelines on the Application for Variation of the Issued Product Authorizations for Medical and Health-Related Devices</t>
  </si>
  <si>
    <t>This proposed FDA Circular provides comprehensive guidance on variation applications of medical device and health-related product and introduces a risk-based approach for Medical Device Software. Furthermore, these guidelines partially adopt the Global Harmonization Working Party (GHWP) principles on Change Management.</t>
  </si>
  <si>
    <t>Instruments and appliances used in medical, surgical, dental or veterinary sciences, incl. scintigraphic apparatus, other electro-medical apparatus and sight-testing instruments, n.e.s. (HS code(s): 9018)</t>
  </si>
  <si>
    <t>9018 - Instruments and appliances used in medical, surgical, dental or veterinary sciences, incl. scintigraphic apparatus, other electro-medical apparatus and sight-testing instruments, n.e.s.</t>
  </si>
  <si>
    <t>11 - HEALTH CARE TECHNOLOGY</t>
  </si>
  <si>
    <t>Protection of human health or safety (TBT); Other (TBT)</t>
  </si>
  <si>
    <t>The draft policy aims to establish a clear regulatory framework for medical device variations, implementing a risk-based approach to ensure the continuous safety, quality, and efficacy of health-regulated products in the market</t>
  </si>
  <si>
    <r>
      <rPr>
        <sz val="11"/>
        <rFont val="Calibri"/>
      </rPr>
      <t>https://members.wto.org/crnattachments/2026/TBT/PHL/26_03884_00_e.pdf
https://members.wto.org/crnattachments/2026/TBT/PHL/26_03884_01_e.pdf</t>
    </r>
  </si>
  <si>
    <t>Republic Act No. 9711 entitled “Food and Drug Administration Act (FDA) of 2009”GHWP Change Management to Registered Medical Devices (GHWP/WG2-WG1-WG3/F001:2024</t>
  </si>
  <si>
    <t>Supplemental Guidelines for the Implementation of DAO 18-08, Series of 2018</t>
  </si>
  <si>
    <t>To verify the conformance of deformed steel bars covered under DAO 18-08:2018, the latest version, PNS 49:2026, shall be used as the reference standard</t>
  </si>
  <si>
    <t>Iron and steel products (ICS code(s): 77.140)</t>
  </si>
  <si>
    <t>77.140 - Iron and steel products</t>
  </si>
  <si>
    <t>Prevention of deceptive practices and consumer protection (TBT); Protection of human health or safety (TBT)</t>
  </si>
  <si>
    <t>Transitory provisions are indicated in the draft MC</t>
  </si>
  <si>
    <r>
      <rPr>
        <sz val="11"/>
        <rFont val="Calibri"/>
      </rPr>
      <t>https://members.wto.org/crnattachments/2026/TBT/PHL/26_03885_00_e.pdf</t>
    </r>
  </si>
  <si>
    <t>Department Administrative Order (DAO) No. 18-08, Series of 2018, entitled “The New Rules and Regulations Concerning the Mandatory Certification of Deformed Steel Bars, Rerolled Steel Bars and Equal Leg Angle Steel Bars"</t>
  </si>
  <si>
    <t>Draft Ministerial Regulation Prescribing Industrial Products for Electric Cables for Photovoltaic Systems to Conform to the Standard B.E. ....</t>
  </si>
  <si>
    <t>The draft Ministerial Regulation mandates electric cables for photovoltaic systems to conform to the Thai Industrial Standard TIS 62930-2564 (2021) Electric Cables for Photovoltaic Systems with a Voltage Rating of 1.5 kV DC. </t>
  </si>
  <si>
    <t>Electric cables for photovoltaic systems (ICS 29.060; 27.160)</t>
  </si>
  <si>
    <t>27.160 - Solar energy engineering; 29.060 - Electrical wires and cables</t>
  </si>
  <si>
    <r>
      <rPr>
        <sz val="11"/>
        <rFont val="Calibri"/>
      </rPr>
      <t>https://members.wto.org/crnattachments/2026/TBT/THA/26_03890_00_x.pdf</t>
    </r>
  </si>
  <si>
    <t>IEC 62930 Edition 1.0 (2017-12) Electric cables for photovoltaic systems with a voltage rating of 1.5 kV DC</t>
  </si>
  <si>
    <t>Draft Ministerial Regulation Prescribing Industrial Product for Lithium Batteries for Electrical Energy Storage Systems to Conform to the Standard B.E. .…</t>
  </si>
  <si>
    <t>The draft Ministerial Regulation mandates lithium batteries for electrical energy storage systems to conform to the Thai Industrial Standard TIS 63056–2567 (2024) Secondary Cells and Batteries Containing Alkaline or other Non-Acid Electrolytes  Safety Requirements for Secondary Lithium Cells and Batteries for Use in Electrical Energy Storage Systems.</t>
  </si>
  <si>
    <t>Lithium batteries for use in electrical energy storage systems (ICS 29.220.30)</t>
  </si>
  <si>
    <t>29.220.30 - Alkaline secondary cells and batteries</t>
  </si>
  <si>
    <r>
      <rPr>
        <sz val="11"/>
        <rFont val="Calibri"/>
      </rPr>
      <t>https://members.wto.org/crnattachments/2026/TBT/THA/26_03891_00_x.pdf</t>
    </r>
  </si>
  <si>
    <t>IEC 63056:2020 Edition 1.0 (2020-03) Secondary cells and batteries containing alkaline or other non-acid electrolytes – Safety requirements for secondary lithium cells and batteries for use in electrical energy storage systems</t>
  </si>
  <si>
    <t>Significant New Use Rules on Certain Chemical Substances (26-3)</t>
  </si>
  <si>
    <t>Proposed rule - The Environmental Protection Agency (EPA) is proposing significant new use rules (SNURs) under the Toxic Substances Control Act (TSCA) for certain chemical substances that were the subject of premanufacture notices (PMNs) and are also subject to an Order issued by EPA pursuant to TSCA. Once finalized, the SNURs would require persons who intend to manufacture (defined by statute to include import) or process any of these chemical substances for an activity that is proposed as a significant new use by this rulemaking to notify EPA at least 90 days before commencing that activity. The required notification initiates EPA's evaluation of the conditions of that use for that chemical substance. In addition, the manufacture or processing for the significant new use may not commence until EPA has conducted a review of the required notification, made an appropriate determination regarding that notification, and taken such actions as required by that determination.</t>
  </si>
  <si>
    <r>
      <rPr>
        <sz val="11"/>
        <rFont val="Calibri"/>
      </rPr>
      <t>https://members.wto.org/crnattachments/2026/TBT/USA/26_03879_00_e.pdf</t>
    </r>
  </si>
  <si>
    <t>91 Federal Register (FR) 46364, 23 July 2026; Title 40 Code of Federal Regulations (CFR) Part 721_x000D_
https://www.govinfo.gov/content/pkg/FR-2026-07-23/html/2026-14877.htm_x000D_
https://www.govinfo.gov/content/pkg/FR-2026-07-23/pdf/2026-14877.pdfThis proposed rule is identified by Docket Number EPA-HQ-OPPT-2026-2014. The Docket Folder is available from Regulations.gov at https://www.regulations.gov/docket/EPA-HQ-OPPT-2026-2014/document and provides access to primary and supporting documents as well as comments received. Documents are also accessible from Regulations.gov by searching the Docket Number. </t>
  </si>
  <si>
    <t>Removal of Obsolete or Unnecessary Requirements</t>
  </si>
  <si>
    <t>Direct final rule - The U.S. Consumer Product Safety Commission (Commission or 
CPSC) is reviewing its regulations to reduce regulatory burdens and 
costs. Pursuant to this review, CPSC has identified several obsolete or 
unnecessary provisions that are being removed or amended in this direct 
final rule. The changes in this rule will not affect consumer safety.</t>
  </si>
  <si>
    <t>Bicycle helmets, chlorofluorocarbon (CFC) aerosols, antennas, and coal/wood-burning appliances; Head protective equipment (ICS code(s): 13.340.20); Aerials (ICS code(s): 33.120.40); Aerosol containers (ICS code(s): 55.130); Products of the chemical industry in general (ICS code(s): 71.100.01); Solid fuel heaters (ICS code(s): 97.100.30); Outdoor and water sports equipment (ICS code(s): 97.220.40)</t>
  </si>
  <si>
    <t>13.340.20 - Head protective equipment; 33.120.40 - Aerials; 55.130 - Aerosol containers; 71.100.01 - Products of the chemical industry in general; 97.100.30 - Solid fuel heaters; 97.220.40 - Outdoor and water sports equipment</t>
  </si>
  <si>
    <t>Protection of human health or safety (TBT); Cost saving and productivity enhancement (TBT)</t>
  </si>
  <si>
    <r>
      <rPr>
        <sz val="11"/>
        <rFont val="Calibri"/>
      </rPr>
      <t>https://members.wto.org/crnattachments/2026/TBT/USA/26_03880_00_e.pdf</t>
    </r>
  </si>
  <si>
    <t xml:space="preserve">91 Federal Register (FR) 46264, 23 July 2026; Title 16 Code of Federal Regulations (CFR) Parts 120314011402, and 1406_x000D_
https://www.govinfo.gov/content/pkg/FR-2026-07-23/html/2026-14934.htm_x000D_
https://www.govinfo.gov/content/pkg/FR-2026-07-23/pdf/2026-14934.pdfThis direct final rule is identified by Docket Number CPSC-2026-0364. The Docket Folder is available on Regulations.gov at https://www.regulations.gov/docket/CPSC-2026-0364/document and provides access to primary documents as well as comments received. Documents are also accessible from Regulations.gov by searching the Docket Number._x000D_
_x000D_
_x000D_
</t>
  </si>
  <si>
    <t>United Arab Emirates</t>
  </si>
  <si>
    <t>UAE Technical Regulation “Labeling – Energy Efficiency Label for Electrical Appliances Part 11: Energy Consumption Efficiency for Computer Monitors”</t>
  </si>
  <si>
    <t>This draft UAE  technical regulation specifies the energy efficiency and energy labeling requirements for computer monitors placed on the UAE market. It applies to desktop computer monitors, professional graphics monitors, gaming monitors, and the display component of all-in-one computers, while excluding products such as projectors, laptops, tablets, medical displays, virtual reality headsets, security displays, industrial control panels, and interactive displays.The draft establishes:Maximum energy consumption limits for On Mode, Off Mode, Standby Mode, and Networked Standby Mode;Requirements for Automatic Brightness Control (ABC), peak white luminance, and automatic standby functionality;A methodology for calculating the Energy Efficiency Index (EEI) and classifying products into energy efficiency classes;Additional power allowances for high-resolution and high-refresh-rate monitors; andEnergy labeling requirements, including the design and content of the energy label, such as the EEI, star rating, energy consumption, screen size, resolution, QR code, and model identification.The draft is based on IEC 62087-1:2015 and IEC 62087-7:2018 for the measurement of power consumption of computer monitors. Its objective is to improve energy efficiency, provide consumers with clear and comparable energy performance information, reduce electricity consumption, and support the UAE's energy conservation and sustainability objectives.</t>
  </si>
  <si>
    <t>Computer Monitors</t>
  </si>
  <si>
    <t>35.180 - IT terminal and other peripheral equipment; 91.140.50 - Electricity supply systems</t>
  </si>
  <si>
    <t>Consumer information, labelling (TBT); Prevention of deceptive practices and consumer protection (TBT); Quality requirements (TBT); Harmonization (TBT); Cost saving and productivity enhancement (TBT)</t>
  </si>
  <si>
    <r>
      <rPr>
        <sz val="11"/>
        <rFont val="Calibri"/>
      </rPr>
      <t>https://members.wto.org/crnattachments/2026/TBT/ARE/26_03842_00_e.pdf</t>
    </r>
  </si>
  <si>
    <t>UAE Technical Regulations for Labeling – Energy Efficiency Label for Electrical Appliances Part 12: Energy Consumption Efficiency for Televisions and Electronic Displays</t>
  </si>
  <si>
    <t>This draft UAE Standard establishes the energy efficiency and energy labeling requirements for televisions and electronic displays placed on the market in the United Arab Emirates. It applies to televisions and other electronic displays while excluding displays with a screen area below 100 cm², projectors, integrated displays in smartphones, tablets and laptops, medical imaging displays, virtual reality headsets, security and surveillance displays, and industrial control panels.The draft specifies:Maximum allowable energy consumption limits for On Mode, Off Mode, Standby Mode, and Networked Standby Mode;Energy consumption calculation methods based on display technology, screen area, and additional allowances for high-resolution (4K/8K) and HDR displays;Requirements for automatic power-down functionality;A methodology for calculating the Energy Efficiency Index (EEI) and assigning products to energy efficiency classes;Verification testing requirements; andMandatory energy labeling requirements, including the design and content of the energy label, such as the energy efficiency class, QR code, energy consumption values, screen size, screen resolution, and other product information.The draft is based on IEC 62087-1:2015 and GSO IEC 62087-3:2024 for measuring the power consumption of televisions and electronic displays. Its objective is to improve the energy performance of electronic displays, provide consumers with transparent and comparable energy efficiency information, reduce electricity consumption, and support the UAE's energy efficiency and sustainability objectives.</t>
  </si>
  <si>
    <t>Televisions and Electronic Displays</t>
  </si>
  <si>
    <t>31.120 - Electronic display devices; 91.140.50 - Electricity supply systems</t>
  </si>
  <si>
    <r>
      <rPr>
        <sz val="11"/>
        <rFont val="Calibri"/>
      </rPr>
      <t>https://members.wto.org/crnattachments/2026/TBT/ARE/26_03843_00_e.pdf</t>
    </r>
  </si>
  <si>
    <t>Dominican Republic</t>
  </si>
  <si>
    <t>REGLAMENTO SANITARIO DE ALIMENTOS Y BEBIDAS DE LA REPÚBLICA DOMINICANA</t>
  </si>
  <si>
    <t>The notified Regulations establish the sanitary conditions and regulations with which the following processes must comply: production, handling, importation, exportation, processing, packaging, storage, distribution, transport, and sale of processed foodstuffs for human consumption</t>
  </si>
  <si>
    <t>(Código(s) de la ICS: 67)</t>
  </si>
  <si>
    <t>El presente Reglamento es de aplicación obligatoria en todo el país, para las personas físicas o jurídicas que se relacionen o intervengan en los procesos previstos en el mismo; así como para los establecimientos, medios de transporte y distribución destinados a dichos fines</t>
  </si>
  <si>
    <t>To be determined.</t>
  </si>
  <si>
    <r>
      <rPr>
        <sz val="11"/>
        <rFont val="Calibri"/>
      </rPr>
      <t>https://members.wto.org/crnattachments/2026/TBT/DOM/26_03849_00_s.pdf</t>
    </r>
  </si>
  <si>
    <t>G/TBT/N/DOM/246- 2 - Ley No. 42-01 de salud pública de la República Dominicana</t>
  </si>
  <si>
    <t>Draft Decree of the Halal Product Assurance Organizing Agency (BPJPH) No. … of 2026 on the Assessment of Halal Product Assurance System Implementation</t>
  </si>
  <si>
    <t>This draft regulation establishes the procedures for the assessment of the implementation of the Halal Product Assurance System to ensure the continued compliance of halal-certified products with halal requirements after certification has been granted. It sets out the requirements and procedures for periodic assessments, including reporting obligations, document verification, on-site and remote assessments, self-assessments for eligible business operators, risk-based assessment mechanisms, follow-up actions, issuance of the Certificate of Halal Consistency, administrative sanctions, and transitional provisions. The regulation applies exclusively to domestic and foreign business operators holding Halal Certificates issued directly by BPJPH, as part of the implementation of Government Regulation No. 42 of 2024 concerning the Implementation of Halal Product Assurance, and does not apply to Halal Certificates issued by Foreign Halal Institutions (LHLNs) recognized by BPJPH.</t>
  </si>
  <si>
    <t>This regulation applies to all goods and services subject to the phased implementation of mandatory halal certification under Government Regulation No. 42 of 2024 concerning the Implementation of Halal Product Assurance, including food, beverages, pharmaceuticals, cosmetics, chemical products, biological products, genetically engineered products, consumer goods used, utilized or consumed by the public, and services related to slaughtering, processing, storage, packaging, distribution, sales, and serving.</t>
  </si>
  <si>
    <r>
      <rPr>
        <sz val="11"/>
        <rFont val="Calibri"/>
      </rPr>
      <t>https://members.wto.org/crnattachments/2026/TBT/IDN/26_03847_00_x.pdf</t>
    </r>
  </si>
  <si>
    <t>Draft Regulation of The Halal Product Assurance Organizing Agency (BPJPH) Number … of … on The Renewal of Halal Certificates </t>
  </si>
  <si>
    <t>This draft regulation is issued to implement Article 90 of Government Regulation No. 42 of 2024 concerning the Implementation of the Halal Product Assurance System. It establishes the procedures and requirements for the renewal of Halal Certificates following changes to product ingredients, the Halal Product Process (PPH), or product development after a Halal Certificate has been issued. The regulation also sets out the eligibility requirements, application procedures, supporting documentation, and provisions governing the renewal process through an integrated electronic system. This regulation applies exclusively to domestic and foreign business actors that obtain Halal Certification directly from BPJPH and does not apply to Halal Certificates issued by Foreign Halal Institutions (LHLN) recognized by BPJPH.</t>
  </si>
  <si>
    <r>
      <rPr>
        <sz val="11"/>
        <rFont val="Calibri"/>
      </rPr>
      <t>https://members.wto.org/crnattachments/2026/TBT/IDN/26_03848_00_x.pdf</t>
    </r>
  </si>
  <si>
    <t>Guidelines of the Adoption of the Regulatory Sandbox for the Implementation of Regulations for the Licensing of Establishments Engaged in Refilling Activity of Certain Cosmetics and Household/Urban Hazardous Substances (HUHS) Products Amending Administrative Order No. 2024-0008</t>
  </si>
  <si>
    <t>The proposed issuance aims to provide guidelines for the adoption of a regulatory sandbox approach for the implementation of regulations for the licensing of establishments engaged in the refilling of certain cosmetic and HUHS products amending the DOH Administrative Order No. 2024-0008 entitled “Guidelines on the Licensing of Establishments Engaged in Refilling Activity of Certain Cosmetics and Household/Urban Hazardous Substances (HUHS) Products”.</t>
  </si>
  <si>
    <t>Cosmetic and Household/Urban Hazardous Substances (HUHS) products, specifically those intended for refill</t>
  </si>
  <si>
    <t>13.300 - Protection against dangerous goods</t>
  </si>
  <si>
    <t>The DOH Administrative Order (AO) No. 2024-0008 was issued to act as an enabling regulatory policy to promote and enable the mainstreaming of refilling systems for cosmetics and household/urban hazardous substances (HUHS) products, while ensuring public health through standards of safety, efficacy, and quality. However, regulatory impact assessments and corresponding consultations revealed several barriers, such as disproportionate compliance cost for micro, small, and medium enterprises, limits in allowable refilling operations and restrictions on subcontracting and franchising, which may prevent the mainstreaming of refilling systems and could constrain expansion of refilling operations._x000D_
While it is recognized that the original guidelines intended to streamline the regulations governing refilling by allowing simplified regulatory obligations of manufacturers, traders and distributors, and ease in regulatory administration and enforcement, the afore-mentioned barriers reveal the need to consider other policy options to ensure the positive benefits of mainstreamed and national-scale refilling activities. It was in this view that alternative regulatory options, including the regulatory sandbox approach, were considered to implement policy changes._x000D_
A regulatory sandbox allows participants to pilot-test innovative products or services with regulatory relief or flexibility in a controlled and time-bound environment. It is undertaken with a view of developing evidence to support the appropriate regulatory design for new technologies. Locally, such approach has been utilized in various sectors, such as the Bangko Sentral ng Pilipinas for financial products and services, this Department for telemedicine, and the Philippine Health Insurance Corporation for benefits and payments reforms, among others._x000D_
Consistent with the principles of ensuring ease of doing business and efficient government service delivery under Republic Act No. 11032, the aim to ensure public health and consumer safety under Republic Act Nos. 7394 and 9711, and the promotion of circular economy principles under Republic Act No. 11898, a regulatory sandbox approach for the improvement and implementation of refilling regulations is hereby adopted._x000D_
Hence, the proposed policy aims to establish the regulatory sandbox framework for the refilling activity of certain cosmetics and HUHS products, while accommodating varying levels of technological readiness of innovative refilling models; and to gather empirical data to inform the development of risk-proportionate regulations for refilling models.</t>
  </si>
  <si>
    <t>This Circular shall take effect fifteen (15) days after its publication in a newspaper of general circulation and upon filing with the University of the Philippines Office of the National Administrative Register.</t>
  </si>
  <si>
    <r>
      <rPr>
        <sz val="11"/>
        <rFont val="Calibri"/>
      </rPr>
      <t>https://members.wto.org/crnattachments/2026/TBT/PHL/26_03857_00_e.pdf</t>
    </r>
  </si>
  <si>
    <t>Republic Act (RA) No. 7394 as amended by RA No. 9711 and its Implementing Rules and Regulations (IRR): The Food and Drug Administration (FDA) Act of 2009RA No. 11032: Ease of Doing Business and Efficient Government Service Delivery Act of 2018RA No. 11898: Extended Producer Responsibility Act of 2022DOH AO No. 2024-0008: Guidelines on the Licensing of Establishments Engaged in Refilling Activity of Certain Cosmetics and Household/Urban Hazardous Substances (HUHS) ProductsDOH AO No. 2024-0015: Prescribing the Rules, Requirements, and Procedures in the Application for License to Operate of Covered Health Product Establishments with the Food and Drug Administration Repealing for the Purpose Administrative Order No. 2020-0017DOH AO No. 2019-0019: Reinstatement of Requirements of Licensing as Importers, Exporters, Manufacturers, Toll Manufacturers, Wholesalers, Distributors, Retailers, or Re-Packers of Those Engaged in Certain Household/Urban Hazardous Substances, and from the Requirement of Prior Registration and/or Notification of Said Products</t>
  </si>
  <si>
    <t>Revocation of Obsolete Rules Regarding Infant Bouncer Seats and 
Stationary Activity Centers</t>
  </si>
  <si>
    <t>Direct final rule - The U.S. Consumer Product Safety Commission (Commission or 
CPSC) is reviewing its regulations to reduce regulatory burdens and 
costs. Pursuant to this review, CPSC has identified two rules 
concerning infant bouncer seats and stationary activity centers that 
are now obsolete because those products are subject to newer, more 
comprehensive mandatory safety standards issued by the Commission. This 
direct final rule removes the obsolete provisions to eliminate 
unnecessary duplication and improves regulatory clarity for 
manufacturers, testing laboratories, regulators, and the public. This 
action does not eliminate or reduce any mandatory federal safety 
standard applicable to infant bouncer seats or stationary activity 
centers. Both product categories will remain subject to the 
Commission's mandatory safety standards.</t>
  </si>
  <si>
    <t>Infant bouncer seats and stationary activity centers; Domestic safety (ICS code(s): 13.120); Equipment for children (ICS code(s): 97.190)</t>
  </si>
  <si>
    <t>13.120 - Domestic safety; 97.190 - Equipment for children</t>
  </si>
  <si>
    <r>
      <rPr>
        <sz val="11"/>
        <rFont val="Calibri"/>
      </rPr>
      <t>https://members.wto.org/crnattachments/2026/TBT/USA/26_03864_00_e.pdf</t>
    </r>
  </si>
  <si>
    <t xml:space="preserve">91 Federal Register (FR) 45992, 22 July 2026; Title 16 Code of Federal Regulations (CFR) Part 1500_x000D_
https://www.govinfo.gov/content/pkg/FR-2026-07-22/html/2026-14822.htm_x000D_
https://www.govinfo.gov/content/pkg/FR-2026-07-22/pdf/2026-14822.pdfThis direct final rule is identified by Docket Number CPSC-2026-0298. The Docket Folder is available on Regulations.gov at https://www.regulations.gov/docket/CPSC-2026-0298/document and provides access to primary documents as well as comments received. Documents are also accessible from Regulations.gov by searching the Docket Number. _x000D_
_x000D_
_x000D_
</t>
  </si>
  <si>
    <t>Israel</t>
  </si>
  <si>
    <t>Public Health Protection (Food) (Amendment of the Second Annex A) (Regulation 1169/2011 - Provision of Food Information to Consumers), 5776-2026</t>
  </si>
  <si>
    <t>Regulation (EU) No. 1169/2011 of the European Parliament and of the Council of 25 October 2011 on the provision of food information to consumers was adopted in Israel as part of the 10th Amendment to the Public Health Protection (Food), 5776 – 2015, and appears in Item 5 of Annex 2A. This regulation was applied in Israel from January 1, 2025 on a voluntary basis and will apply to all traders as of January 1, 2028.The regulation has not been fully applied. The changes, conditions, expansions and exceptions from the adoption of Regulation 1169/2011 appear in columns A, B and C of Item 5 of Schedule 2A, in addition to the exceptions as stated in Section 3A(a1) to (a5) of the Law.The latest updated combined version that was adopted and published on the Ministry’s website is the correct version as of April 1, 2025.Section 1(4) of Regulation 1169/2011 states that the regulation applies without prejudice to the requirements of specific labeling applicable to certain foods. In Israel, this section is read together with sections 3A(a1)(1) and 3A(a2) of the law, so that the meaning is that where there is specific local food legislation regarding certain foods, it applies. Local food legislation regarding certain foods is expressed, among other things, in official standards, which refer, among other things, to Mandatory Israel standard SI 1145 for food labeling provisions._x000D_
In order to allow food labeling in accordance with the provisions of Regulation 1169/2011 together with the specific labeling provisions existing in local food legislation applicable to certain foods (and this is to the extent that European provisions have not been adopted for these certain foods), it is proposed to cancel the reference to SI 1145 from those specific labeling provisions and replace it with a reference to Regulation 1169/2011.</t>
  </si>
  <si>
    <t>Food labelling (ICS code(s): 67.040; 67.050)</t>
  </si>
  <si>
    <t>67.040 - Food products in general; 67.050 - General methods of tests and analysis for food products</t>
  </si>
  <si>
    <t>Harmonization (TBT); Reducing trade barriers and facilitating trade (TBT); Cost saving and productivity enhancement (TBT)</t>
  </si>
  <si>
    <t>Food standards; Labelling</t>
  </si>
  <si>
    <r>
      <rPr>
        <sz val="11"/>
        <rFont val="Calibri"/>
      </rPr>
      <t>https://members.wto.org/crnattachments/2026/TBT/ISR/26_03821_00_x.pdf</t>
    </r>
  </si>
  <si>
    <t>Announcement of the opening of the change for public commentsProtection of Public Health Law (Food) 5776-2015RIARegulation (EU) No. 1169/2011 of the European Parliament and of the Council of 25 October 2011 on the provision of food information to consumersIsrael Mandatory Standard SI 1145</t>
  </si>
  <si>
    <t>DKS 3055:2026 Mop Head – Specification</t>
  </si>
  <si>
    <t>This standard specifies the requirements, sampling and test methods for mop heads intended for floor cleaning. This standard does not cover mop heads made from used textile materials</t>
  </si>
  <si>
    <t>Other products of the textile industry (ICS code(s): 59.080.99)</t>
  </si>
  <si>
    <t>59.080.99 - Other products of the textile industry</t>
  </si>
  <si>
    <r>
      <rPr>
        <sz val="11"/>
        <rFont val="Calibri"/>
      </rPr>
      <t>https://members.wto.org/crnattachments/2026/TBT/KEN/26_03840_00_e.pdf</t>
    </r>
  </si>
  <si>
    <t>BS 7033-2:1989, Cleaning and polishing cloths — Part 2: Specification for industrial wipers from reclaimed    materials, and waste yarn for cleaning and lubricating purposes</t>
  </si>
  <si>
    <t>DKS 2571:2026 Food fortification premix and fortificants – Requirement for importation, local manufacturing and distribution in Kenya.</t>
  </si>
  <si>
    <t>This Draft Kenya Standard specifies the requirements for registration and regulation of importers, local manufacturers and distributors of food fortification premix and fortificants for purposes of national food fortification program. </t>
  </si>
  <si>
    <t>Food products in general (ICS code(s): 67.040)</t>
  </si>
  <si>
    <t>67.040 - Food products in general</t>
  </si>
  <si>
    <r>
      <rPr>
        <sz val="11"/>
        <rFont val="Calibri"/>
      </rPr>
      <t>https://members.wto.org/crnattachments/2026/TBT/KEN/26_03841_00_e.pdf</t>
    </r>
  </si>
  <si>
    <t>KS ISO 17025, General requirements for the competence of testing and calibration laboratoriesKS ISO 22000, Food safety management system KS EAS 1023:2021 Food fortification premix and fortificants – Specification. KS EAS 35 Fortified edible salt — SpecificationKS EAS 39, General principles of food hygiene — Code of practiceKS EAS 1236:2026 Kenya Standard — Fortified milled rice — Specification, First Edition</t>
  </si>
  <si>
    <t>DUS 1570:2026, Standard consumer safety soft infant and toddler carriers; Second Edition</t>
  </si>
  <si>
    <t>This Draft Uganda Standard establishes performance requirements, test methods, and marking requirements to promote safe use of soft infant and toddler carriers.</t>
  </si>
  <si>
    <t>Babies' garments and clothing accessories of cotton, knitted or crocheted (excl. hats) (HS code(s): 611120); Babies' garments and clothing accessories of synthetic fibres, knitted or crocheted (excl. hats) (HS code(s): 611130); Equipment for children (ICS code(s): 97.190); Soft infant and toddler carriers</t>
  </si>
  <si>
    <t>611120 - Babies' garments and clothing accessories of cotton, knitted or crocheted (excl. hats); 611130 - Babies' garments and clothing accessories of synthetic fibres, knitted or crocheted (excl. hats)</t>
  </si>
  <si>
    <t>97.190 - Equipment for children</t>
  </si>
  <si>
    <t>Consumer information, labelling (TBT); Prevention of deceptive practices and consumer protection (TBT); Protection of human health or safety (TBT); Quality requirements (TBT); Reducing trade barriers and facilitating trade (TBT)</t>
  </si>
  <si>
    <t>D3359, Test Methods for Rating Adhesion by Tape TestF963, Consumer Safety Specification for Toy SafetyF977, Consumer Safety Specification for Infant Walkers16 CFR 1303 Ban of Lead-Containing Paint and Certain Consumer Products Bearing Lead-Containing Paint16 CFR 1500 Hazardous Substance Act Regulations16 CFR 1500.3(c)(6)(vi) Definition of “Flammable Solid”16 CFR 1500.44 Method for Determining Extremely Flammable and Flammable Solids16 CFR 1500.48 Technical Requirements for Determining a Sharp Point in Toys or Other Articles Intended for Use By Children Under Eight Years of Age16 CFR 1500.49 Technical Requirements for Determining a Sharp Metal or Glass Edge in Toys or Other Articles Intended for Use By Children Under Eight Years of Age16 CFR 1500.50-.51 Test Methods for Simulating Use and Abuse of Toys and Other Articles for Use by Children16 CFR 1501 Method for Identifying Toys and Other Articles Intended for Use by Children Under Three Years of Age Which Present Choking, Aspiration or Ingestion Hazards Because of Small Parts16 CFR 1610 Standard for the Flammability of Clothing TextilesANSI Z535.4 Product Safety Signs and LabelsANSI Z535.6 Product Safety Information in Product Manuals, Instructions and Other Collateral Materials</t>
  </si>
  <si>
    <t>South Africa</t>
  </si>
  <si>
    <t>The proposed Amendment to the Compulsory Specification for the Motor Vehicles of Category N1 (VC 8024)</t>
  </si>
  <si>
    <t>This specification covers the requirements for motor vehicles of category N1, not previously registered or licensed in South Africa, and motor vehicles assembled from new bodies and used parts from earlier designs of motor vehicle models, designed or adapted for operation on a public road.</t>
  </si>
  <si>
    <t>Road vehicles engineering (ICS code(s): 43)</t>
  </si>
  <si>
    <t>43 - Road vehicles engineering</t>
  </si>
  <si>
    <t>Public health and safety</t>
  </si>
  <si>
    <r>
      <rPr>
        <sz val="11"/>
        <rFont val="Calibri"/>
      </rPr>
      <t>https://members.wto.org/crnattachments/2026/TBT/ZAF/26_03823_00_e.pdf</t>
    </r>
  </si>
  <si>
    <t>Compulsory Specification for Motor Vehicles of Category N1National Regulator for Compulsory Specifications Act, 2008 (Act No. 5 of 2008), as amended through the Legal Metrology Act (Act no. 9 of 2014)National Road Traffic Act, 1996 (Act No.93 of 1996)Legal Metrology Act, 2014 (Act No.9 of 2014)Measurement Units and National Measurement Standards Act, 2006 (Act 18 of 2006)National Environmental Management: Air Quality Act, 2004 (Act 39 0f 2004)Regulations in terms of section 36 of the National Regulator for Compulsory Specifications Act, 2008 published in Government Notice No. R. 924 (Government Gazette No. 33615) of 15 October 2010Regulations relating to the gazetting of levy periods as amended published in Government Notice No. R.52750 (Government Gazette No. No. 38479) of 30 May 2025The latest amendment of Regulations Relating to the payment of levies and fees with regard to Compulsory Specifications under section 14(3) (b) of National Regulator for Compulsory Specifications Act, 2008 (Act No. 5 of 2008)The NRCS's Conformity Assessment Policy (NRCS- CPO 112)SANS 20037:2012 Edition 4 - Uniform provisions concerning the approval of filament lamps for use in approved lamp units of power-driven vehicles and of their trailersSANS 20099:2002 Edition 2 - Uniform Provisions Concerning the approval of Gas Discharge Light sources for use in approved Gas-Discharge lamp units of power-driven vehiclesSANS 20128:2019 Edition 1 - Uniform Provisions Concerning the approval of light emitting diode (LED) Light Sources for use in approved Gas-Discharge lamp units of power-driven vehiclesSANS 20001:1992 Edition 1 - Uniform provisions concerning the approval of motor vehicle headlamps emitting an asymmetrical passing beam and/or a driving beam and equipped with filament lamps of categories R2 and/or HS1SANS 20008:2004 Edition 2 - Uniform provisions concerning the approval of motor vehicle headlamps emitting an asymmetrical passing beam or a driving beam or both and equipped with halogen filament lamps (H1, H2, H3, HB3, HB4, H7, H8, H9, HIR1, HIR2 and/or H11)SANS 20020:2008 Edition 2 - Uniform provisions concerning the approval of motor vehicle headlamps emitting an asymmetrical passing beam or a driving beam or both and equipped with halogen filament lamps (H4 lamps)SANS 20031:2012 Edition 2 - Uniform provisions concerning the approval of power driven vehicle's sealed-beam headlamps (SB) emitting a European asymmetrical passing beam or a driving beam or bothSANS 20098:2007 Edition 2 - Uniform provisions concerning the approval of motor vehicle headlamps equipped with gas-discharge light sourcesSANS 20112:2011 Edition 2 - Uniform provisions concerning the approval of motor vehicle headlamps emitting an asymmetrical passing beam or a driving beam or both and equipped with filament lamps and/or light-emitting diode (LED) modulesSANS 20003:2005 Edition 2 - Uniform provisions concerning the approval of retro reflective devices for power-driven vehicles and their trailersSANS 20004:2012 Edition 2 - Uniform provisions concerning the approval of devices for the illumination of rear registration plates of power-driven vehicles and their trailersSANS 20006:2012 Edition 3 - Uniform provisions concerning the approval of direction indicators for power-driven vehicles and their trailersSANS 20007:2018 Edition 4 - Uniform provisions concerning the approval of front and rear position (side) lamps, stop-lamps and end-outline marker lamps for power-driven vehicles and their trailersSANS 20019:2012 Edition 3 - Uniform provisions concerning the approval of power driven vehicle front fog lampsSANS 20023:2012 Edition 3 - Uniform provisions concerning the approval of reversing lights for power-driven vehicles and their trailersSANS 20038:2018 Edition 1 - Uniform provisions concerning the approval of rear fog lamps for power-driven vehicles and their trailersSANS 20077:2019 Edition 1 - Uniform provisions concerning the approval of parking lamps for power-driven vehiclesSANS 20087:2005 Edition 1 - Uniform provisions concerning the approval of daytime running lamps for power-driven vehiclesSANS 20091:2007 Edition 2 - Uniform provisions concerning the approval of side marker lamps for motor vehicles and their trailersSANS 20119:2008 Edition 1 - Uniform provisions concerning the approval of cornering lamps for power-driven vehicles</t>
  </si>
  <si>
    <t>The proposed amendment to the compulsory specification for Motor Vehicles of Category M1 (VC 8022)</t>
  </si>
  <si>
    <t>This specification covers the requirements for motor vehicles of category M1, not previously registered or licensed in South Africa, and motor vehicles assembled from new bodies and used parts from earlier designs of motor vehicle models, designed or adapted for operation on a public road.</t>
  </si>
  <si>
    <r>
      <rPr>
        <sz val="11"/>
        <rFont val="Calibri"/>
      </rPr>
      <t>https://members.wto.org/crnattachments/2026/TBT/ZAF/26_03824_00_e.pdf</t>
    </r>
  </si>
  <si>
    <t>The proposed compulsory specification for motor vehicles of Category M1National Regulator for Compulsory Specifications Act, 2008 (Act No. 5 of 2008), as amended through the Legal Metrology Act (Act no. 9 of 2014);National Road Traffic Act, 1996 (Act No.93 of 1996)Legal Metrology Act, 2014 (Act No.9 of 2014)Measurement Units and National Measurement Standards Act, 2006 (Act 18 of 2006)National Environmental Management: Air Quality Act, 2004 (Act 39 0f 2004)Regulations in terms of section 36 of the National Regulator for Compulsory Specifications Act, 2008 published in Government Notice No. R. 924 (Government Gazette No. 33615) of 15 October 2010Regulations relating to the gazetting of levy periods as amended published in Government Notice No. 10177 (Government Gazette No. No. 38479) of 30 May 2025;The latest amendment of Regulations Relating to the payment of levies and fees with regard to Compulsory Specifications under section 14(3) (b) of National Regulator for Compulsory Specifications Act, 2008 (Act No. 5 of 2008)The NRCS's Conformity Assessment Policy (NRCS- CPO 112)SANS 20037:2012 Edition 4 - Uniform provisions concerning the approval of filament lamps for use in approved lamp units of power-driven vehicles and of their trailersSANS 20099:2002 Edition 2 - Uniform Provisions Concerning the approval of Gas Discharge Light sources for use in approved Gas-Discharge lamp units of power-driven vehiclesSANS 20128:2019 Edition 1 - Uniform Provisions Concerning the approval of light emitting diode (LED) Light Sources for use in approved Gas-Discharge lamp units of power-driven vehiclesSANS 20001:1992 Edition 1 - Uniform provisions concerning the approval of motor vehicle headlamps emitting an asymmetrical passing beam and/or a driving beam and equipped with filament lamps of categories R2 and/or HS1SANS 20008:2004 Edition 2 - Uniform provisions concerning the approval of motor vehicle headlamps emitting an asymmetrical passing beam or a driving beam or both and equipped with halogen filament lamps (H1, H2, H3, HB3, HB4, H7, H8, H9, HIR1, HIR2 and/or H11)SANS 20020:2008 Edition 2 - Uniform provisions concerning the approval of motor vehicle headlamps emitting an asymmetrical passing beam or a driving beam or both and equipped with halogen filament lamps (H4 lamps)SANS 20031:2012 Edition 2 - Uniform provisions concerning the approval of power driven vehicle's sealed-beam headlamps (SB) emitting a European asymmetrical passing beam or a driving beam or bothSANS 20098:2007 Edition 2 - Uniform provisions concerning the approval of motor vehicle headlamps equipped with gas-discharge light sourcesSANS 20112:2011 Edition 2 - Uniform provisions concerning the approval of motor vehicle headlamps emitting an asymmetrical passing beam or a driving beam or both and equipped with filament lamps and/or light-emitting diode (LED) modulesSANS 20003:2005 Edition 2 - Uniform provisions concerning the approval of retro reflective devices for power-driven vehicles and their trailersSANS 20004:2012 Edition 2 - Uniform provisions concerning the approval of devices for the illumination of rear registration plates of power-driven vehicles and their trailersSANS 20006:2012 Edition 3 - Uniform provisions concerning the approval of direction indicators for power-driven vehicles and their trailersSANS 20007:2018 Edition 4 - Uniform provisions concerning the approval of front and rear position (side) lamps, stop-lamps and end-outline marker lamps for power-driven vehicles and their trailersSANS 20019:2012 Edition 3 - Uniform provisions concerning the approval of power driven vehicle front fog lampsSANS 20023:2012 Edition 3 - Uniform provisions concerning the approval of reversing lights for power-driven vehicles and their trailersSANS 20038:2018 Edition 1 - Uniform provisions concerning the approval of rear fog lamps for power-driven vehicles and their trailersSANS 20077:2019 Edition 1 - Uniform provisions concerning the approval of parking lamps for power-driven vehiclesSANS 20087:2005 Edition 1 - Uniform provisions concerning the approval of daytime running lamps for power-driven vehiclesSANS 20091:2007 Edition 2 - Uniform provisions concerning the approval of side marker lamps for motor vehicles and their trailersSANS 20119:2008 Edition 1 - Uniform provisions concerning the approval of cornering lamps for power-driven vehicles.SANS 20048:2017 Edition 4 - Uniform provisions concerning the approval of vehicles with regard to the installation of lighting and light-signalling devicesSANS 20046:2006 Edition 2 - Uniform provisions concerning the approval of devices for indirect vision and of motor vehicles with regard to the installation of these devicesSANS 20043:2005 Edition 2 – Uniform provisions concerning the approval of safety glazing materials and their installation on vehiclesSANS 20013:2019 Edition 4 - Uniform provisions concerning the approval of vehicles of categories M, N and 0 with regard to brakingSANS 20013H:2019 Edition 3 - Uniform provisions concerning the approval of vehicles of passenger cars with regard to brakingSANS 20021:1993 Edition 1 - Uniform provisions concerning the approval of vehicles with regard to their interior fittings</t>
  </si>
  <si>
    <t>Commission Delegated Regulation (EU) supplementing Regulation (EU) 2024/3110 of the European Parliament and of the Councilby laying down the conditions for the classification without testing of certain products as regards their reaction to fire performance</t>
  </si>
  <si>
    <t>Pursuant to Article 5(6), of Regulation (EU) 2024/3110, the Commission is supplementing those Regulation by laying down conditions under which a product is to be deemed to satisfy a certain level, threshold level or to qualify for a class of performance without testing</t>
  </si>
  <si>
    <t>Construction products</t>
  </si>
  <si>
    <t>13.220.50 - Fire-resistance of building materials and elements; 91 - CONSTRUCTION MATERIALS AND BUILDING</t>
  </si>
  <si>
    <t>Harmonization (TBT); Cost saving and productivity enhancement (TBT)</t>
  </si>
  <si>
    <t>Regulation (EU) 2024/3110 requires the re-established under the new framework of deemed to satisfy provisions available under Regulation (EU) No 305/2011. The entry into force of this delegated act will reduce the administrative burden of testing products made of materials for which the reaction to fire is well-known</t>
  </si>
  <si>
    <t>3rd quarter 2026</t>
  </si>
  <si>
    <t>4rd quarter 2026</t>
  </si>
  <si>
    <r>
      <rPr>
        <sz val="11"/>
        <rFont val="Calibri"/>
      </rPr>
      <t>https://members.wto.org/crnattachments/2026/TBT/EEC/26_03809_00_e.pdf
https://members.wto.org/crnattachments/2026/TBT/EEC/26_03809_01_e.pdf</t>
    </r>
  </si>
  <si>
    <t>Regulation (EU) 2024/3110 of the European Parliament and of the Council of 27 November 2024 laying down harmonised rules for the marketing of construction products and repealing Regulation (EU) No 305/2011 (Text with EEA relevance) OJ L, 2024/3110, 18.12.2024, ELI: http://data.europa.eu/eli/reg/2024/3110/oj</t>
  </si>
  <si>
    <t>Draft Commission Delegated Regulation amending Regulation (EU) 2019/1009 of the European Parliament and of the Council as regards adding certain derived products as component materials in EU fertilising products </t>
  </si>
  <si>
    <t>Annex II, Part II, component material category 10 of Regulation (EU) 2019/1009 lists the derived products from animal by-products that may be used in EU fertilising products. The notified act intends to include additional derived products in component material category 10, for which an end point in the manufacturing chain was determined in Commission Delegated Regulation (EU) 2023/1605. A technical assessment concluded that those derived products are safe and agronomically efficient when used in EU fertilising products, provided that the requirements set out in the notified act are met. Annex III, Part I, is also amended to set out specific labelling requirements for EU fertilising products containing certain derived products</t>
  </si>
  <si>
    <t>fertilising products</t>
  </si>
  <si>
    <t>65.080 - Fertilizers</t>
  </si>
  <si>
    <t>Consumer information, labelling (TBT); Protection of human health or safety (TBT); Protection of animal or plant life or health (TBT); Protection of the environment (TBT); Harmonization (TBT); Reducing trade barriers and facilitating trade (TBT)</t>
  </si>
  <si>
    <t>The adoption of the Commission Delegated Regulation aims to increase the choice of materials that can be used in EU fertilising products, thereby facilitating single market access for a wider range of fertilising products with benefits for manufacturers and farmers. Allowing the use of additional derived products from animal by-products is also supporting the Union’s circular economy objectives.</t>
  </si>
  <si>
    <t>Spring 2026</t>
  </si>
  <si>
    <t>The provisions will enter into force on the twentieth day following that of its publication in the Official Journal of the European Union.</t>
  </si>
  <si>
    <r>
      <rPr>
        <sz val="11"/>
        <rFont val="Calibri"/>
      </rPr>
      <t>https://members.wto.org/crnattachments/2026/TBT/EEC/26_03810_00_e.pdf
https://members.wto.org/crnattachments/2026/TBT/EEC/26_03810_01_e.pdf</t>
    </r>
  </si>
  <si>
    <t>Regulation (EU) 2019/1009 of the European Parliament and of the Council of 5 June 2019 laying down rules on the making available on the market of EU fertilising products and amending Regulations (EC) No 1069/2009 and (EC) No 1107/2009 and repealing Regulation (EC) No 2003/2003, OJ L 170, 25.6.2019, p. 1–114.https://eur-lex.europa.eu/legal-content/EN/TXT/?qid=1561642209714&amp;uri=CELEX:32019R1009</t>
  </si>
  <si>
    <t>DUS 2590:2026, Edible avocado oil — Specification, First edition</t>
  </si>
  <si>
    <t>This Draft standard specifies the requirements, sampling and test methods for edible avocado oil derived from the avocado fruit (Persea americana) intended for human consumption.Note: This Draft Uganda Standard was also notified to SPS Committee</t>
  </si>
  <si>
    <t>Fixed vegetable fats and oils and their fractions, whether or not refined, but not chemically modified (excl. soya-bean, groundnut, olive, palm, sunflower-seed, safflower, cotton-seed, coconut, palm kernel, babassu, rape, colza and mustard, linseed, maize, castor and sesame oil and microbial oils) (HS code(s): 151590); Edible oils and fats. Oilseeds (ICS code(s): 67.200); Edible Avocado Oil</t>
  </si>
  <si>
    <t>151590 - Fixed vegetable fats and oils and their fractions, whether or not refined, but not chemically modified (excl. soya-bean, groundnut, olive, palm, sunflower-seed, safflower, cotton-seed, coconut, palm kernel, babassu, rape, colza and mustard, linseed, maize, castor and sesame oil and microbial oils)</t>
  </si>
  <si>
    <t>67.200 - Edible oils and fats. Oilseeds</t>
  </si>
  <si>
    <t>Consumer information, labelling (TBT); Prevention of deceptive practices and consumer protection (TBT); Protection of human health or safety (TBT); Protection of animal or plant life or health (TBT); Protection of the environment (TBT); Quality requirements (TBT); Harmonization (TBT); Reducing trade barriers and facilitating trade (TBT)</t>
  </si>
  <si>
    <r>
      <rPr>
        <sz val="11"/>
        <rFont val="Calibri"/>
      </rPr>
      <t>https://members.wto.org/crnattachments/2026/TBT/UGA/26_03812_00_e.pdf</t>
    </r>
  </si>
  <si>
    <t>AOAC 952.13, Arsenic in food. Silver diethyldithiocarbamateUS CXC 36, Code of Practice for the Storage and Transport of Edible Fats and Oils in BulkUS CXS 192, General Standard for Food AdditivesUS EAS 38, Labelling of prepackaged foods — SpecificationUS EAS 39, Hygiene in the food and drink manufacturing industry — Code of practiceUS EAS 803, Nutrition labelling — RequirementsUS EAS 804, Claims — General requirementsUS EAS 805, Use of nutrition and health claims — RequirementsUS ISO 660, Animal and vegetable fats and oils — Determination of acid value and acidityUS ISO 661, Animal and vegetable fats and oils — Preparation of test sampleUS ISO 662, Animal and vegetable fats and oils — Determination of moisture and volatile matter contentUS ISO 663, Animal and vegetable fats and oils — Determination of insoluble impurities contentUS ISO 3596, Animal and vegetable fats and oils - Determination of unsaponifiable matter - Method using diethyl ether extractionUS ISO 3657, Animal and vegetable fats and oils — Determination of saponification valueUS ISO 3960, Animal and vegetable fats and oils — Determination of peroxide valueUS ISO 3961, Animal and vegetable fats and oils — Determination of iodine valueUS ISO 5555, Animal and vegetable fats and oils — SamplingUS ISO 6320, Animal and vegetable fats and oils — Determination of refractive indexUS ISO 6883, Animal and vegetable fats and oils — Determination of conventional mass per volume (litre weight in air)US ISO 10539, Animal and vegetable fats and oils — Determination of alkalinityUS ISO 12193, Animal and vegetable fats and oils — Determination of lead by direct graphite furnace atomic absorption spectroscopyUS ISO 13547-2, Copper, lead, zinc and nickel sulphide concentrates — Determination of arsenic Part 2 Acid digestion and inductively coupled plasma atomic emission spectrometric methodUS ISO 21033, Animal and vegetable fats and oils — Determination of trace elements by inductively coupled plasma optical emission spectroscopy (ICP-OES)ISO 12966-4, Animal and vegetable fats and oils — Gas chromatography of fatty acid methyl esters — Part 4:Determination by capillary gas chromatographyISO 12966-2, Animal and vegetable fats and oils — Gas chromatography of fatty acid methyl esters — Part 2:Preparation of methyl esters of fatty acids.ISO 12228-1, Determination of individual and total sterols contents — Gas chromatographic method — Part 1:Animal and vegetable fats and oils</t>
  </si>
  <si>
    <t>Modernizing Reactor Licensing, Safety Oversight, and Siting 
Practices</t>
  </si>
  <si>
    <t>Proposed rule and guidance; request for comment - Consistent with Executive Order 14300, ''Ordering the Reform 
of the Nuclear Regulatory Commission,'' the U.S. Nuclear Regulatory 
Commission (NRC) is conducting a review and wholesale revision of its 
regulations. This proposed rule aims to modernize reactor licensing, 
safety oversight, and siting practices addressing sections 5(f), 5(h), 
and 5(i) of Executive Order 14300, and additional items that contribute 
to adding additional generation to the electrical grid. Additionally, 
as part of the NRC's overarching review of all of its regulations, the 
agency identified a number of further changes to the NRC's regulations 
that will improve the efficiency and efficacy of its licensing process 
that are also included in this rulemaking.</t>
  </si>
  <si>
    <t>Commercial nuclear reactors; advanced nuclear reactors; reactor structures, systems and components (SSCs); reactor coolant pressure boundary components; safety-related and safety-significant equipment; and associated nuclear power plant equipment; Quality (ICS code(s): 03.120); Accident and disaster control (ICS code(s): 13.200); Nuclear energy in general (ICS code(s): 27.120.01); Reactor engineering (ICS code(s): 27.120.10); Nuclear power plants. Safety (ICS code(s): 27.120.20)</t>
  </si>
  <si>
    <t>03.120 - Quality; 13.200 - Accident and disaster control; 27.120.01 - Nuclear energy in general; 27.120.10 - Reactor engineering; 27.120.20 - Nuclear power plants. Safety</t>
  </si>
  <si>
    <r>
      <rPr>
        <sz val="11"/>
        <rFont val="Calibri"/>
      </rPr>
      <t>https://members.wto.org/crnattachments/2026/TBT/USA/26_03797_00_e.pdf</t>
    </r>
  </si>
  <si>
    <t xml:space="preserve">91 Federal Register (FR) 44560, 16 July 2026; Title 10 Code of Federal Regulations (CFR) Parts 2505152535471, and 100_x000D_
https://www.govinfo.gov/content/pkg/FR-2026-07-16/html/2026-14341.htm_x000D_
https://www.govinfo.gov/content/pkg/FR-2026-07-16/pdf/2026-14341.pdfThis proposed rule and guidance; request for comment is identified by Docket Number NRC-2025-0975. The Docket Folder is available from Regulations.gov at https://www.regulations.gov/docket/NRC-2025-0975/document and provides access to primary and supporting documents as well as comments received. Documents are also accessible from Regulations.gov by searching the Docket Number._x000D_
_x000D_
_x000D_
</t>
  </si>
  <si>
    <t>Draft Circular promulgating the National Technical Regulation on Products and Goods of Building Materials (2 pages, in Vietnamese) and draft QCVN XX:202X/BXD - National Technical Regulation on Products and Goods of Building Materials</t>
  </si>
  <si>
    <t>The draft Circular promulgates national technical regulation QCVN xx:202x/BXD, replacing Circular No. 04/2023/TT-BXD and QCVN 16:2023/BXD. This draft Circular is planned to take effect from January 1, 2027. It include a transitional provision which applies to Certificates of Conformity, Registered or Designated Conformity Assessment Organizations, Conformity Assessment Files with completed sampling, and domestically produced or imported building materials and products.The draft technical regulation (QCVN) lays down mandatory technical requirements, limit values, test methods and sampling procedures for high-risk and medium-risk building-material products and goods manufactured domestically, imported, placed on the market and used in Viet Nam.The main amendments and additions include:_x000D_
- reclassifying and restructuring the list of covered products according to risk level;_x000D_
- updating essential technical characteristics, limit values, referenced standards, test methods and sampling procedures;_x000D_
- adding certain new materials and filling/embankment materials derived from industrial by-products;_x000D_
- specifying principles for conformity assessment and declaration of conformity, using Method 2, Method 5 or Method 7 depending on the product and risk level;_x000D_
- for high-risk products, declaration of conformity is based on certification by a certification body designated by the Ministry of Construction; for medium-risk products, declaration of conformity may be based on certification by an accredited/designated certification body or on self-assessment supported by test results issued by an accredited/designated testing body;_x000D_
- establishing responsibilities of relevant organizations and individuals, together with transitional provisions for existing certificates, conformity-assessment dossiers, products already manufactured or imported, and conformity-assessment bodies.This draft national technical regulation does not specify the procedures for quality management of construction materials and products manufactured specifically for a construction project and not independently circulated in the market. The quality of these products is managed according to construction laws, design documents, technical specifications, and applicable standards for the project.Exemption or reduction of state inspection of imported goods does not change the responsibility to ensure that the goods comply with the technical requirements of this regulation, except where the law provides otherwise.This draft national technical regulation applies to:_x000D_
- Organizations and individuals producing, importing, trading, distributing, and using construction materials and products within the scope of this Standard.- Testing organizations and certification organizations conducting conformity assessment activities for construction materials and products.- State management agencies, product and goods quality inspection agencies, and other relevant organizations and individuals.</t>
  </si>
  <si>
    <t>High-risk and medium-risk building-material products and goods, covering 36 product types in the following main categories: cement; additions for cement and concrete (phosphogypsum, granulated blast-furnace slag, electric-furnace phosphorus slag and fly ash); chrysotile asbestos; construction glass; natural and agglomerated/artificial stone slabs; ceramic tiles; autoclaved aerated concrete products and wall panels; roofing products; sanitary appliances; emulsion wall paints; wood-based panels; pipes and fittings for water supply and drainage; gypsum boards and panels; and filling/embankment materials derived from industrial by-products (coal-fired power plant ash and slag, steel slag and phosphogypsum mixtures)._x000D_
Detailed HS codes are specified in Appendices II and III to Circular No. 41/2026/TT-BXD</t>
  </si>
  <si>
    <t>2520 - Gypsum; anhydrite; plasters consisting of calcined gypsum or calcium sulphate, whether or not coloured, with or without small quantities of accelerators or retarders; 2523 - Cement, incl. cement clinkers, whether or not coloured; 2524 - Asbestos (excl. products made from asbestos); 2618 - Granulated slag (slag sand) from the manufacture of iron or steel.; 2619 - Slag, dross (other than granulated slag), scalings and other waste from the manufacture of iron or steel.; 2621 - Slag and ash, incl. seaweed ash "kelp"; ash and residues from the incineration of municipal waste (excl. slag, incl. granulated, from the manufacture of iron or steel and ashes and residues containing arsenic, metals or metal compounds); 3209 - Paints and varnishes, incl. enamels and lacquers, based on synthetic polymers or chemically modified natural polymers, dispersed or dissolved in an aqueous medium; 3917 - Tubes, pipes and hoses, and fittings therefor, e.g. joints, elbows, flanges, of plastics; 4410 - Particle board, oriented strand board "OSB" and similar board "e.g. waferboard" of wood or other ligneous materials, whether or not agglomerated with resins or other organic binding substances (excl. fibreboard, veneered particle board, cellular wood panels and board of ligneous materials agglomerated with cement, plaster or other mineral bonding agents); 4412 - Plywood, veneered panel and similar laminated wood (excl. sheets of compressed wood, cellular wood panels, parquet panels or sheets, inlaid wood and sheets identifiable as furniture components); 4411 - Fibreboard of wood or other ligneous materials, whether or not agglomerated with resins or other organic bonding agents (excl. particle board, whether or not bonded with one or more sheets of fibreboard; laminated wood with a layer of plywood; composite panels with outer layers of fibreboard; paperboard; furniture components identifiable as such); 6801 - Setts, curbstones and flagstones, of natural stone (except slate).; 6802 - Monumental or building stone, natural (excl. slate), worked, and articles; mosaic cubes etc. of natural stone, incl. slate, whether or not on a backing; artificially coloured granules, chippings, powder, of natural stone, incl. slate (excl. setts, curbstones, flagstones; articles of fused basalt and of fired steatite; jewellery, clocks, lamps and parts; buttons, chalks, original sculptures and statuary); 6803 - Worked slate and articles of slate or of agglomerated slate.; 6804 - Millstones, grindstones, grinding wheels and the like, without frameworks, for milling, grinding, pulping, sharpening, polishing, trueing or cutting, hand sharpening or polishing stones, and parts thereof, of natural stone, of agglomerated natural or artificial abrasives, or of ceramics, with or without parts of other materials (excl. perfumed pumice stones and grinding wheels etc. specifically for dental drill engines); 6805 - Natural or artificial abrasive powder or grain, on a base of textile material, paper, paperboard or other materials, whether or not cut to shape or sewn or otherwise made up; 6806 - Slag-wool, rock-wool and similar mineral wools; exfoliated vermiculite, expanded clays, foamed slag and similar expanded mineral materials; mixtures and articles of heat-insulating, sound-insulating or sound absorbing mineral materials (excl. articles of light concrete, asbestos, asbestos-cement, cellulose fibre-cement or the like, mixtures and other articles of or based on asbestos, and ceramic products); 6807 - Articles of asphalt or of similar materials, e.g. petroleum bitumen or coal tar pitch; 6808 - Panels, boards, tiles, blocks and similar articles of vegetable fibre, of straw or of shavings, chips, particles, sawdust or other waste, of wood, agglomerated with cement, plaster or other mineral binders.; 6809 - Articles of plaster or of compositions based on plaster (excl. plaster bandages for straightening fractures, put up for retail sale; plaster splints for the treatment of fractures; lightweight with plaster agglomerated building boards or articles for heat-insulation, sound-insulation or sound absorption; anatomic and other models for demonstration purposes; original sculptures and statuary); 6810 - Articles of cement, concrete or artificial stone, whether or not reinforced; 6811 - Articles of asbestos-cement, cellulose fibre-cement or the like; 6905 - Roofing tiles, chimney pots, cowls, chimney liners, architectural ornaments and other ceramic constructional goods (excl. of siliceous fossil meals or similar siliceous earths, refractory ceramic constructional components, pipes and other components for drainage and similar purposes); 6907 - Ceramic flags and paving, hearth or wall tiles; ceramic mosaic cubes and the like, whether or not on a backing (excl. of siliceous fossil meals or similar siliceous earths, refractory goods, tiles specially adapted as table mats, ornamental articles and tiles specifically manufactured for stoves); 6910 - Ceramic sinks, washbasins, washbasin pedestals, baths, bidets, water closet pans, flushing cisterns, urinals and similar sanitary fixtures (excl. soap dishes, sponge holders, tooth-brush holders, towel hooks and toilet paper holders); 7005 - Float glass and surface ground or polished glass, in sheets, whether or not having an absorbent, reflecting or non-reflecting layer, but not otherwise worked; 7007 - Safety glass, toughened "tempered", laminated safety glass (excl. multiple-walled insulating units of glass, glasses for spectacles and clock or watch glasses); 7008 - Multiple-walled insulating units of glass.; 7303 - Tubes, pipes and hollow profiles, of cast iron.; 7307 - Tube or pipe fittings "e.g. couplings, elbows, sleeves", of iron or steel</t>
  </si>
  <si>
    <t>91.060.50 - Doors and windows; 91.100 - Construction materials; 91.140.60 - Water supply systems; 91.140.70 - Sanitary installations</t>
  </si>
  <si>
    <r>
      <rPr>
        <sz val="11"/>
        <rFont val="Calibri"/>
      </rPr>
      <t>https://members.wto.org/crnattachments/2026/TBT/VNM/26_03805_00_x.pdf
https://members.wto.org/crnattachments/2026/TBT/VNM/26_03805_01_x.pdf
https://moc.gov.vn/vn/pages/chitietduthao.aspx?iDuThao=1015</t>
    </r>
  </si>
  <si>
    <t>- Law on Standards and Technical Regulations No. 68/2006/QH11, as amended by Law No. 35/2018/QH14 and Law No. 70/2025/QH15;_x000D_
- Law on Product and Goods Quality No. 05/2007/QH12, as amended by Law No. 78/2025/QH15;_x000D_
- Construction Law No. 135/2025/QH15;_x000D_
- Government Decree No. 22/2026/ND-CP dated 16 January 2026;_x000D_
- Government Decree No. 37/2026/ND-CP dated 23 January 2026;_x000D_
- Government Decree No. 209/2026/ND-CP dated 15 June 2026;_x000D_
- Circular No. 14/2026/TT-BKHCN dated 9 April 2026;_x000D_
- Circular No. 15/2026/TT-BKHCN dated 9 April 2026;_x000D_
- Circular No. 41/2026/TT-BXD dated 26 June 2026;_x000D_
- Circular No. 04/2023/TT-BXD dated 30 June 2023 and QCVN 16:2023/BXD</t>
  </si>
  <si>
    <t>Costa Rica</t>
  </si>
  <si>
    <t>Reglamento de control oficial y evaluación de la conformidad de medicamentos</t>
  </si>
  <si>
    <t>The notified regulations establish the official control measures, procedures and mechanisms applied by the Ministry of Health, coordinated through the Directorate for the regulation of health-related products and products posing a health risk, to assess the conformity of medicaments and their inputs, prior to and during marketing, G/TBT/N/CRI/211- 2 - based on the approved specifications in the health register or as set out in the official pharmacopoeias.</t>
  </si>
  <si>
    <t>EVALUACIÓN DE LA CONFORMIDAD DE MEDICAMENTOS</t>
  </si>
  <si>
    <t>To be determined; upon publication in the Official Journal, La Gaceta</t>
  </si>
  <si>
    <t>Tres (3) meses después de su adopción.</t>
  </si>
  <si>
    <r>
      <rPr>
        <sz val="11"/>
        <rFont val="Calibri"/>
      </rPr>
      <t>https://members.wto.org/crnattachments/2026/TBT/CRI/26_03729_00_s.pdf</t>
    </r>
  </si>
  <si>
    <t>-</t>
  </si>
  <si>
    <t>Regulation on (Labelling and Marking’s for Textiles Apparels and Made-Up Articles), 2025</t>
  </si>
  <si>
    <t>Regulation on Labelling and Marking’s for Textiles Apparels and Made-Up Articles in order to protect the interest of the Indian Consumer and also align the Indian Apparels and made-up manufacturing to global practices.</t>
  </si>
  <si>
    <t>Textile product classified under chapters 61, 62 and 63 of Section XI of Harmonized Commodity Description and Coding System</t>
  </si>
  <si>
    <t>61 - ARTICLES OF APPAREL AND CLOTHING ACCESSORIES, KNITTED OR CROCHETED; 62 - ARTICLES OF APPAREL AND CLOTHING ACCESSORIES, NOT KNITTED OR CROCHETED; 63 - OTHER MADE-UP TEXTILE ARTICLES; SETS; WORN CLOTHING AND WORN TEXTILE ARTICLES; RAGS</t>
  </si>
  <si>
    <t>59.080 - Products of the textile industry</t>
  </si>
  <si>
    <t>Objective of this regulation is to enhance consumer awareness and protect consumer interests from absence of information about fiber composition, display and disclosure of country of origin to safeguard against the inaccurate or misleading product claims._x000D_
The disclosure and display of country of origin, fibre composition, wash and care instruction are mandatory requirements in the European Union and other developed countries. India with an aspiration of becoming a developed nation, having a mandatory labelling and marking regulation is one of the minimum measures to enhance the quality of the Readymade garments &amp; made-ups, protect the interest of the consumer and for overall benefit of the citizens by the way of improved living standards._x000D_
Also purpose of this regulation is to enhance the production of quality products, brand value as well as meeting the international benchmark to boost export.</t>
  </si>
  <si>
    <r>
      <rPr>
        <sz val="11"/>
        <rFont val="Calibri"/>
      </rPr>
      <t>https://members.wto.org/crnattachments/2026/TBT/IND/26_03735_00_e.pdf</t>
    </r>
  </si>
  <si>
    <t>i. BIS 15798 (Part 2) (Latest Version): Textiles - Requirements for Labelling and Marking – Specification _x000D_
ii. BIS 667 (Latest Version): Methods for Identification of Textile Fibers (BIS: Bureau of Indian Standard)</t>
  </si>
  <si>
    <t>DKS 3054: 2026 Liquefied Petroleum Gas (LPG) Cylinder Storage, Handling and Transportation — Requirements</t>
  </si>
  <si>
    <t>This Draft Kenya Standard specifies requirements for the construction, marking, loading and unloading, training and safety measures applicable to the safe storage, handling and transportation of LPG cylinders by road for commercial purposes.This Draft Kenya Standard may also be applicable to the safe transportation of LPG cylinders on small watercrafts.</t>
  </si>
  <si>
    <t>Pressure vessels (ICS code(s): 23.020.30)</t>
  </si>
  <si>
    <t>23.020.30 - Pressure vessels</t>
  </si>
  <si>
    <t>Consumer information, labelling (TBT); Quality requirements (TBT); Reducing trade barriers and facilitating trade (TBT)</t>
  </si>
  <si>
    <r>
      <rPr>
        <sz val="11"/>
        <rFont val="Calibri"/>
      </rPr>
      <t>https://members.wto.org/crnattachments/2026/TBT/KEN/26_03719_00_e.pdf</t>
    </r>
  </si>
  <si>
    <t>KS EAS 924-1, Handling, storage, and distribution of Liquefied Petroleum Gas (LPG) in domestic, commercial, and industrial installations — Code of practice — Part 1: Storage and filling sites for refillable LPG containers of water capacity not exceeding 150 l </t>
  </si>
  <si>
    <t>Draft partial amendment of the Public Notice on Corporate Average Energy Efficiency Standards, Greenhouse Gas Emission Standards for Motor Vehicles and Application and Management of the Standards</t>
  </si>
  <si>
    <t>1) Strengthening of the annual corporate average energy efficiency(fuel economy) and greenhouse gas emission standards from 2027 to 2030.2) Amending the criteria for small-scale manufacturers from the previous threshold of 4,500 or fewer vehicles sold in 2009 to an arithmetic average sales volume of 10,000 or fewer vehicles between 2023 and 2025.3) Classifying manufacturers with and arithmetic average sales volume of 50,000 or fewer vehicles between 2023 and 2025 as medium-scale manufacturers, and G/TBT/N/KOR/0000 - 2 - applying relaxed corporate average energy efficiency(fuel economy) or greenhouse gas emission standards to them.4) Specifying separate sales performance multiplier values per vehicles for electric vehicles and plug-in hybrid electric vehicles from 2027 to 2029, and allowing greenhouse gas emission reductions to be deducted and counted toward performance for hybrid electric vehicles from 2027 to 2029.5) Establishing a legal basis to reflect technologies capable of reducing indirect greenhouse gas emissions-was recognized by the MCEE-into the calculation of compliance performance.6) Providing a 5-year deficit repayment period, applicable exclusively to compliance performance from 2027 to 2030.</t>
  </si>
  <si>
    <t>Light-duty vehicles(including passenger cars, vans and light trucks</t>
  </si>
  <si>
    <r>
      <rPr>
        <sz val="11"/>
        <rFont val="Calibri"/>
      </rPr>
      <t>https://members.wto.org/crnattachments/2026/TBT/KOR/26_03731_00_x.pdf
https://members.wto.org/crnattachments/2026/TBT/KOR/26_03731_01_x.pdf</t>
    </r>
  </si>
  <si>
    <t>Relevant documents: Public Notice No.2026-685 of Ministry of Climate, Energy and Environment</t>
  </si>
  <si>
    <t>Draft Partial Amendment to the Enforcement Rules of the Clean Air Conservation Act</t>
  </si>
  <si>
    <t>Mandating compliance with greenhouse gas emission standards for heavy-duty vehicles</t>
  </si>
  <si>
    <t>Heavy-duty vehicles(including buses, cargo trucks, dump trucks, and special-purpose vehicles)</t>
  </si>
  <si>
    <t>13.020 - Environmental protection</t>
  </si>
  <si>
    <r>
      <rPr>
        <sz val="11"/>
        <rFont val="Calibri"/>
      </rPr>
      <t>https://members.wto.org/crnattachments/2026/TBT/KOR/26_03732_00_x.pdf
https://members.wto.org/crnattachments/2026/TBT/KOR/26_03732_01_x.pdf</t>
    </r>
  </si>
  <si>
    <t>Public Notice No.2026-683 of Ministry of Climate, Energy and Environment</t>
  </si>
  <si>
    <t>Draft partial amendment of the Guidelines on Corporate Average Energy Efficiency Standards, Greenhouse Gas Emission Standards for Heavy-Duty Commercial Vehicles and the Application and Management of the Standards</t>
  </si>
  <si>
    <t>1) Establishing new average corporate average energy efficiency(fuel economy) and greenhouse gas emission standards for heavy-duty commercial vehicles taking effect from 2026 onward.2) Establishing a new obligation to repay deficits starting from the 2027 performance year.</t>
  </si>
  <si>
    <t>heavy-duty commercial vehicles(including buses, cargo trucks, dump trucks, and special-purpose vehicles)</t>
  </si>
  <si>
    <r>
      <rPr>
        <sz val="11"/>
        <rFont val="Calibri"/>
      </rPr>
      <t>https://members.wto.org/crnattachments/2026/TBT/KOR/26_03733_00_x.pdf
https://members.wto.org/crnattachments/2026/TBT/KOR/26_03733_01_x.pdf</t>
    </r>
  </si>
  <si>
    <t>Public Notice No.2026-686 of Ministry of Climate, Energy and Environment</t>
  </si>
  <si>
    <t>DRS 607-1:2025, Gully tops and manhole tops for vehicular and pedestrian areas — Specification — Part 1: Classification, general design and performance requirements.</t>
  </si>
  <si>
    <t>This Draft Rwanda standard specifies the certification requirements for pre-basic cassava (Manihot esculenta Crantz) tissue culture-derived plantlets grown under controlled environments (facilities) such as Semi-Autotrophic Hydroponics (SAH) laboratory, SAH screenhouse, and screenhouse facilities._x000D_
It covers requirements for eligible varieties, their multiplication in controlled environments, application for certification, inspection, labelling and packaging for transportation.</t>
  </si>
  <si>
    <t>Road equipment and installations (ICS code(s): 93.080.30)</t>
  </si>
  <si>
    <t>93.080.30 - Road equipment and installations</t>
  </si>
  <si>
    <r>
      <rPr>
        <sz val="11"/>
        <rFont val="Calibri"/>
      </rPr>
      <t>https://members.wto.org/crnattachments/2026/TBT/RWA/26_03738_00_e.pdf</t>
    </r>
  </si>
  <si>
    <t>RS EAS 12, Potable water - Specification</t>
  </si>
  <si>
    <t>Reforming and Modernizing the NRC's Radiation Protection 
Framework</t>
  </si>
  <si>
    <t>Proposed rule - The U.S. Nuclear Regulatory Commission (NRC) is proposing to 
amend its regulations that govern its standards for protection against 
radiation. These proposed revisions would address section 5(b) of 
Executive Order 14300, ''Ordering the Reform of the Nuclear Regulatory 
Commission,'' and would reflect the NRC's experience and other 
developments in the field of radiation protection since the NRC's last 
major revisions to these standards in 1991. In addition, the NRC is 
issuing for public comment draft implementing guidance.</t>
  </si>
  <si>
    <t>Nuclear reactors and reactor components; radioactive materials and sealed sources; medical and industrial radiation equipment; radiation detection and monitoring instruments; personal dosimeters; respiratory protection equipment; Quality (ICS code(s): 03.120); Radiographic equipment (ICS code(s): 11.040.50); Occupational safety. Industrial hygiene (ICS code(s): 13.100); Radiation protection (ICS code(s): 13.280); Respiratory protective devices (ICS code(s): 13.340.30); Other protective equipment (ICS code(s): 13.340.99); Radiation measurements (ICS code(s): 17.240); Test conditions and procedures in general (ICS code(s): 19.020); Nuclear power plants. Safety (ICS code(s): 27.120.20)</t>
  </si>
  <si>
    <t>03.120 - Quality; 11.040.50 - Radiographic equipment; 13.100 - Occupational safety. Industrial hygiene; 13.280 - Radiation protection; 13.340.30 - Respiratory protective devices; 13.340.99 - Other protective equipment; 17.240 - Radiation measurements; 19.020 - Test conditions and procedures in general; 27.120.20 - Nuclear power plants. Safety</t>
  </si>
  <si>
    <r>
      <rPr>
        <sz val="11"/>
        <rFont val="Calibri"/>
      </rPr>
      <t>https://members.wto.org/crnattachments/2026/TBT/USA/26_03725_00_e.pdf</t>
    </r>
  </si>
  <si>
    <t xml:space="preserve">91 Federal Register (FR) 43456, 15 July 2026; Title 10 Code of Federal Regulations (CFR) Parts 192034354050536171, and 72_x000D_
https://www.govinfo.gov/content/pkg/FR-2026-07-15/html/2026-14208.htm_x000D_
https://www.govinfo.gov/content/pkg/FR-2026-07-15/pdf/2026-14208.pdfThis proposed rule is identified by Docket Number NRC-2025-1140. The Docket Folder is available from Regulations.gov at https://www.regulations.gov/docket/NRC-2025-1140/document  and provides access to primary documents as well as comments received. Documents are also accessible from Regulations.gov by searching the Docket Number._x000D_
_x000D_
_x000D_
</t>
  </si>
  <si>
    <t>Proyecto de Real Decreto por el que se regulan los aceites industriales usados.</t>
  </si>
  <si>
    <t>The notified draft Royal Decree updates the legal framework for the production and management of waste industrial oils, in accordance with Law No. 7/2022 of 8 April and the other applicable regulations, in order to prevent the human health and environmental risks of these oils and to reduce their generation. It also updates the extended responsibility for producers of oils for industrial use placed on the domestic market.G/TBT/N/ESP/58- 2 - To this end, the draft Royal Decree establishes:• The obligation that waste industrial oils be collected separately, specifically to prevent their mixing with water or other waste.• Priorities in the management of waste industrial oils, whereby priority is given to regeneration followed by conversion to fuel and, only lastly, energy recovery.• The extended producer responsibility framework for industrial oils, in accordance with Law No. 7/2022 of 8 April, whereby producers of oils for industrial use shall be required to register under the relevant section of the Register of Product Producers, to supply information annually relating to the placing on the market, and to cover, at least, the costs of the separate collection of waste industrial oils, the costs of their transportation, analysis and storage and, when destined for regeneration, the processing costs. They shall also cover the costs of informing users and holders of waste industrial oils about prevention measures, and the costs of collecting and reporting data.</t>
  </si>
  <si>
    <t>Aceites industriales, que entran en el ámbito de aplicación del régimen de responsabilidad ampliada.Códigos CN 2710 19 71,   2710 19 75,  2710 19 81,  2710 19 83,  2710 19 87,   2710 19 91,    2710 19 93,    2710 19 993403 11 00, 3403 19 10, 3403 19 90, 3403 91 00, 3403 99 003811 21 00, 3811 29 00, 3811 90 00, 3819 00 00</t>
  </si>
  <si>
    <t>271019 - Medium oils and preparations, of petroleum or bituminous minerals, not containing biodiesel, n.e.s.; 34031 - - Containing petroleum oils or oils obtained from bituminous minerals:; 381190 - Oxidation inhibitors, gum inhibitors, viscosity improvers, anti-corrosive preparations and other prepared additives for mineral oils, incl. gasoline, or for other liquids used for the same purposes as mineral oils (excl. anti-knock preparations and oil lubricant additives); 38112 - - Additives for lubricating oils:</t>
  </si>
  <si>
    <t>75.100 - Lubricants, industrial oils and related products</t>
  </si>
  <si>
    <t>El proyecto de real decreto tiene por objeto actualizar el marco normativo vigente, contenido en el Real Decreto 679/2006, de 2 de junio, por el que se regula la gestión de los aceites industriales usados. Para ello, incorpora las disposiciones aplicables a este flujo establecidas en la Ley 7/2022, de 8 de abril, y en la Directiva (UE) 2008/98/CE, en su versión modificada por la Directiva 2025/1892, de 10 de septiembre. La Ley 7/2022 establece en su Título IV el marco jurídico que regula la responsabilidad ampliada del productor del producto, el cual debe concretarse mediante reales decretos específicos según lo previsto en su artículo 37.2. Asimismo, la ley, en su artículo 29, establece requisitos de gestión para los aceites industriales usados, que deben desarrollarse reglamentariamente.Por último, resulta necesario adaptar la normativa actualmente vigente en materia de aceites usados al progreso técnico y a la realidad de la producción y gestión de los aceites industriales usados.Por tanto, el proyecto de real decreto es necesario para:Actualizar el marco normativo vigente, adaptándolo a las disposiciones de la Ley 7/2022, de 8 de abril y a la normativa europea de residuosGarantizar una gestión ambientalmente adecuada y homogénea de los aceites industriales usados en todo el territorio nacional en línea con los principios de la economía circular.Regular el régimen de responsabilidad ampliada del productor de los aceites industriales de manera que cubra los costes de la recogida y gestión de los aceites industriales usados, así como los costes relacionados con la recogida y la comunicación de información.</t>
  </si>
  <si>
    <t>Diciembre 2026</t>
  </si>
  <si>
    <r>
      <rPr>
        <sz val="11"/>
        <rFont val="Calibri"/>
      </rPr>
      <t xml:space="preserve">https://members.wto.org/crnattachments/2026/TBT/ESP/26_03699_00_s.pdf
Participación pública: https://www.miteco.gob.es/content/dam/miteco/es/calidad-y-evaluacion-ambiental/participacion-publica/anexos/sgresiduos/aceites-industriales/250623 PRD AIU .pdf
</t>
    </r>
  </si>
  <si>
    <t>Directive 2008/98/EC on waste (Text with EEA relevance) (europa.eu)Ley 7/2022, de 8 de abril, de residuos y suelos contaminados para una economía circular.Real Decreto 679/2006, de 2 de junio, por el que se regula la gestión de los aceites industriales usados.Public participation:Published on 1 July 2025 at: https://www.miteco.gob.es/es/calidad-y-evaluacion-ambiental/participacion-publica/ip-aceites.html250623_MAIN ProyectoRDaceitesusadosborrador.pdf (miteco.gob.es)250623_ProyectoRDaceitesusadosborrador.pdf (miteco.gob.es)</t>
  </si>
  <si>
    <t xml:space="preserve">DJS 2411:2026 –Feedstuffs and feed additives — Food for Dogs and Cats_x000D_
_x000D_
</t>
  </si>
  <si>
    <t>This Jordanian standard specification is concerned with manufactured dry, wet and semi-wet food formulations and mixtures of vitamins and trace minerals that must be available in pet food (cats and dogs).</t>
  </si>
  <si>
    <t>Animal feeding stuffs (ICS code(s): 65.120)</t>
  </si>
  <si>
    <t>65.120 - Animal feeding stuffs</t>
  </si>
  <si>
    <t>Protection of animal or plant life or health (TBT); Reducing trade barriers and facilitating trade (TBT)</t>
  </si>
  <si>
    <t>Animal health</t>
  </si>
  <si>
    <r>
      <rPr>
        <sz val="11"/>
        <rFont val="Calibri"/>
      </rPr>
      <t>https://jsmo.gov.jo/EBV4.0/Root_Storage/AR/EB_UsefullLinks/%D9%85%D8%B4%D8%B1%D9%88%D8%B9_%D8%AA%D8%B5%D9%88%D9%8A%D8%AA_%D9%84%D9%85%D8%B1%D8%A9_%D8%AB%D8%A7%D9%86%D9%8A%D8%A9-%D8%A7%D8%BA%D8%B0%D9%8A%D8%A9_%D8%A7%D9%84%D9%83%D9%84%D8%A7%D8%A8_%D9%88%D8%A7%D9%84%D9%82%D8%B7%D8%B7__%D8%B9_%D8%AA_9-7-2026.pdf</t>
    </r>
  </si>
  <si>
    <t>-Egyptian standard ES 8447/2021- feeding stuffs-Dogs and Cats foods-Indian Standard IS 11968: 2019-Pet Food for Dogs and Cats  - Specification-Saudi Standard SFDA.FD /2017- Microbiological Contaminants in feeds and its Permissible limits</t>
  </si>
  <si>
    <t>El Salvador</t>
  </si>
  <si>
    <t>Reglamento Técnico Salvadoreño RTS 13.07.01:26 CASCOS CERTIFICADOS DE SEGURIDAD PARA MOTOCICLISTAS Y PASAJEROS. ESPECIFICACIONES TÉCNICAS, REQUISITOS DE ETIQUETADO E IMPORTACIÓN DEFINITIVA.</t>
  </si>
  <si>
    <t>The notified regulation establishes the mandatory technical specifications, test methods, and labelling and certification requirements for safety helmets for motorcycle users (motorcyclists) manufactured, imported definitively, marketed or distributed in the national territory.It applies to the manufacture, definitive importation, marketing and distribution, in the national territory of the certified safety helmets for motorcycle users (motorcyclists).Protective helmets to be used with bicycles and pedal-assist bicycles are excluded from this regulation.</t>
  </si>
  <si>
    <t>Equipo de protección de la cabeza (Código(s) de la ICS: 13.340.20)</t>
  </si>
  <si>
    <t>13.340.20 - Head protective equipment</t>
  </si>
  <si>
    <t>Consumer information, labelling (TBT); Protection of human health or safety (TBT)</t>
  </si>
  <si>
    <r>
      <rPr>
        <sz val="11"/>
        <rFont val="Calibri"/>
      </rPr>
      <t>https://members.wto.org/crnattachments/2026/TBT/SLV/26_03694_00_s.pdf</t>
    </r>
  </si>
  <si>
    <t>• Legislative Assembly of El Salvador, Land Transport, Traffic and Road Safety Law, Legislative Decree No. 477, Official Journal No. 212, Vol. No. 329, dated 16 November 1995 and amendments thereto. El Salvador.G/TBT/N/SLV/241- 2 - • Executive Body, General Regulations on Traffic and Road Safety, Executive Decree No. 40, Official Journal No. 121, Volume No. 332, dated 1 July 1996 and amendments thereto. El Salvador.• Salvadoran Technical Standard-NTS-13.125.01:24 Cascos de protección y sus visores para conductores y pasajeros de motocicletas y ciclomotores;• Regulation 22 of the United Nations Economic Commission (UNECE) -"Uniform provisions concerning the approval of protective helmets and their visors for drivers and passengers of motor cycles and mopeds"-UNECE R22 Version 5-(European Union Standard);• Federal Motor Vehicle Safety Standard (FMVSS) No. 218; Motorcycle helmets. (USDOT standard).Law on Administrative Procedures, in its version in force.</t>
  </si>
  <si>
    <t>Reglamento Técnico Salvadoreño -RTS- 65.03.02:26 BUENAS PRÁCTICAS DE HIGIENE Y DE UN SISTEMA DE ANÁLISIS DE PELIGRO Y PUNTOS CRÍTICOS DE CONTROL (HACCP) PARA PLANTAS PROCESADORAS DE MIEL DE ABEJAS.</t>
  </si>
  <si>
    <t>The notified regulation establishes the requirements for good hygiene practices and a hazard analysis and critical control point (HACCP) system that must be met by plants processing bee honey fit for human consumption.It applies to natural or legal persons engaged in the reception, processing, packaging, storage and transport of bee honey, and who are authorized by the Ministry of Agriculture and Livestock, in the national territory.</t>
  </si>
  <si>
    <t>Apicultura (Código(s) de la ICS: 65.140)</t>
  </si>
  <si>
    <t>65.140 - Beekeeping</t>
  </si>
  <si>
    <r>
      <rPr>
        <sz val="11"/>
        <rFont val="Calibri"/>
      </rPr>
      <t>https://members.wto.org/crnattachments/2026/TBT/SLV/26_03695_00_e.pdf</t>
    </r>
  </si>
  <si>
    <t>• RTCA 67.06.55:09 BUENAS PRÁCTICA DE HIGIENE PARA ALIMENTOS NO PROCESADOS Y SEMIPROCESADOS, in its version in force.• RTS 13.02.02:14 AGUA. AGUA DE CONSUMO HUMANO. REQUISITOS DE CALIDAD E INOCUIDAD, in its version in force.G/TBT/N/SLV/242- 2 - • Ley de protección a la sanidad vegetal, salud animal e inocuidad de los alimentos no procesados de origen vegetal o animal. Official Journal No. 81, Vol. No. 447, dated 5 May 2025, of Legislative Decree 282.</t>
  </si>
  <si>
    <t>Ukraine</t>
  </si>
  <si>
    <t>Draft Resolution of the Cabinet of Ministers of Ukraine "Certain Issues of State Supervision (Control) in the Field of Medicinal Products"</t>
  </si>
  <si>
    <t>The draft Resolution has been developed to establish a unified mechanism for state supervision (control) in the field of medicinal products, aligned with the legislation of the European Union._x000D_
The draft Resolution proposes to approve:_x000D_
• the Procedure for Conducting Pre-Licensing Inspections, which establishes the procedure for verifying the material and technical facilities, personnel qualifications and quality assurance arrangements prior to granting licences for the manufacture, wholesale and retail distribution, and import of medicinal products (excluding active pharmaceutical ingredients);_x000D_
• the Procedure for Conducting Scheduled and Unscheduled Inspections of Compliance by Licensees with Licensing Conditions and Good Practices, as well as Inspections for Verifying Compliance with Good Practice Requirements and Inspections of Foreign Manufacturers of Medicinal Products, which establishes procedures for inspections of licensees, other relevant economic operators (including brokers) and foreign manufacturers; _x000D_
• the Procedure for Sampling Medicinal Products for Laboratory Quality Control, which establishes procedures for sampling medicinal products, including investigational medicinal products and active pharmaceutical ingredients, for laboratory quality control at relevant stages of the supply chain._x000D_
• the Procedure for Conducting Test Purchases of Medicinal Products during Their Sale (Dispensing) to the Public. The draft Resolution also provides transitional provisions allowing certain manufacturers, importers and wholesale distributors to continue operating without GMP and/or GDP certificates during martial law and for six months after its termination or cancellation, and provides that inspections of importers of investigational medicinal products and manufacturers, importers and distributors of active pharmaceutical ingredients will apply from 1 January 2028.</t>
  </si>
  <si>
    <t>Medicines </t>
  </si>
  <si>
    <t>Prevention of deceptive practices and consumer protection (TBT); Protection of human health or safety (TBT); Harmonization (TBT)</t>
  </si>
  <si>
    <r>
      <rPr>
        <sz val="11"/>
        <rFont val="Calibri"/>
      </rPr>
      <t>https://members.wto.org/crnattachments/2026/TBT/UKR/26_03697_00_x.pdf
https://members.wto.org/crnattachments/2026/TBT/UKR/26_03697_01_x.pdf
https://members.wto.org/crnattachments/2026/TBT/UKR/26_03697_02_x.pdf
https://members.wto.org/crnattachments/2026/TBT/UKR/26_03697_03_x.pdf
https://members.wto.org/crnattachments/2026/TBT/UKR/26_03697_04_x.pdf
https://members.wto.org/crnattachments/2026/TBT/UKR/26_03697_05_x.pdf
https://members.wto.org/crnattachments/2026/TBT/UKR/26_03697_06_x.pdf
https://members.wto.org/crnattachments/2026/TBT/UKR/26_03697_07_x.pdf
https://members.wto.org/crnattachments/2026/TBT/UKR/26_03697_08_x.pdf
https://members.wto.org/crnattachments/2026/TBT/UKR/26_03697_09_x.pdf
https://members.wto.org/crnattachments/2026/TBT/UKR/26_03697_10_x.pdf
https://members.wto.org/crnattachments/2026/TBT/UKR/26_03697_11_x.pdf
https://members.wto.org/crnattachments/2026/TBT/UKR/26_03697_12_x.pdf
https://members.wto.org/crnattachments/2026/TBT/UKR/26_03697_13_x.pdf
https://members.wto.org/crnattachments/2026/TBT/UKR/26_03697_14_x.pdf
https://members.wto.org/crnattachments/2026/TBT/UKR/26_03697_15_x.pdf
https://members.wto.org/crnattachments/2026/TBT/UKR/26_03697_16_x.pdf
https://members.wto.org/crnattachments/2026/TBT/UKR/26_03697_17_x.pdf
https://members.wto.org/crnattachments/2026/TBT/UKR/26_03697_18_x.pdf
https://members.wto.org/crnattachments/2026/TBT/UKR/26_03697_19_x.pdf
https://members.wto.org/crnattachments/2026/TBT/UKR/26_03697_20_x.pdf
https://moz.gov.ua/uk/povidomlennya-pro-oprilyudnennya-proyektu-postanovi-kabinetu-ministriv-ukrayini-deyaki-pitannya-zdijsnennya-zahodiv-derzhavnogo-naglyadu-kontrolyu-u-sferi-likarskih-zasobiv</t>
    </r>
  </si>
  <si>
    <t>Laws of Ukraine No. 2469-IX of 28 July 2022 “On Medicines”, “On Licensing of Types of Economic Activities”, "On the Basic Principles of State Supervision (Control) in the Sphere of Economic Activity".</t>
  </si>
  <si>
    <t>Amendments and Nonconformance Penalties for Model Year 2027 and 
Later Heavy-Duty Highway Engines and Amendments to Inducement 
Provisions for SCR-Equipped Diesel Engines</t>
  </si>
  <si>
    <t xml:space="preserve">Proposed rule - The U.S. Environmental Protection Agency (EPA) is proposing regulatory amendments to certain compliance provisions and test procedures related to model year (MY) 2027 and later heavy-duty highway engines. These amendments would include changes to the regulatory useful life periods and the emission-related warranty periods. The EPA also proposes to add clarity to certain regulatory compliance provisions and correct errors in the regulations to support the MYs 2027 and later program for heavy-duty highway engines and vehicles. This includes certain amendments related to provisions adopted in January 2023 as well as other provisions adopted in earlier rules. The EPA also proposes to make nonconformance penalties (NCPs) available to manufacturers of medium heavy-duty engines (Medium HDE) and heavy heavy-duty engines (Heavy HDE) beginning in MY 2027. In addition, the EPA proposes to amend the requirements for selective catalytic reduction (SCR) system inducement provisions for newly manufactured diesel-fueled highway engines and vehicles (i.e., light- and medium-duty vehicles and heavy-duty engines) and nonroad engines and equipment. The EPA is also considering new inducement guidance for in-use highway and nonroad diesel engines, vehicles, and equipment.The EPA will hold virtual public hearings on 29 July 2026, starting at 9:00 a.m.Eastern Time and on 30 July 2026, starting at 10:00 a.m.Eastern Time. If there is sufficient interest, an additional day of hearings will be held on the subsequent day. Please refer to the SUPPLEMENTARY INFORMATION section for additional information on the public hearing. Information on the status of the hearing and how to register can be found at https://www.epa.gov/regulations-emissions-vehicles-and-engines/proposed-rule-amendments-and-nonconformance-penalties_x000D_
</t>
  </si>
  <si>
    <t>Heavy-duty highway engines and vehicles; Quality (ICS code(s): 03.120); Transport exhaust emissions (ICS code(s): 13.040.50); Test conditions and procedures in general (ICS code(s): 19.020); Commercial vehicles (ICS code(s): 43.080)</t>
  </si>
  <si>
    <t>03.120 - Quality; 13.040.50 - Transport exhaust emissions; 19.020 - Test conditions and procedures in general; 43.080 - Commercial vehicles</t>
  </si>
  <si>
    <t>Protection of the environment (TBT); Quality requirements (TBT)</t>
  </si>
  <si>
    <r>
      <rPr>
        <sz val="11"/>
        <rFont val="Calibri"/>
      </rPr>
      <t>https://members.wto.org/crnattachments/2026/TBT/USA/26_03701_00_e.pdf</t>
    </r>
  </si>
  <si>
    <t>91 Federal Register (FR) 43154, 14 July 2026; Title 40 Code of Federal Regulations (CFR) Parts 861036103710391065, and 1071_x000D_
https://www.govinfo.gov/content/pkg/FR-2026-07-14/html/2026-14112.htm_x000D_
https://www.govinfo.gov/content/pkg/FR-2026-07-14/pdf/2026-14112.pdfThis proposed rule is identified by Docket Number EPA-HQ-OAR-2026-0728. The Docket Folder is available from Regulations.gov at https://www.regulations.gov/docket/EPA-HQ-OAR-2026-0728/document and provides access to primary and supporting documents as well as comments received. Documents are also accessible from Regulations.gov by searching the Docket Number. Public Hearing and Public Comments: Amendments and Nonconformance Penalties for Model Year 2027 and Later Heavy-Duty Highway Engines and Amendments to Inducement Provisions for SCR-Equipped Diesel Engines: Proposed Rule: https://www.epa.gov/regulations-emissions-vehicles-and-engines/public-hearing-and-public-comments-amendments-and</t>
  </si>
  <si>
    <t>Draft National Technical Regulation on Safety and Environmental Protection for Trailer and Semi-trailer (Proposed code: QCVN XX:2026/BXD)</t>
  </si>
  <si>
    <t>This draft National Technical Regulation specifies technical requirements for the inspection, testing, and certification of technical safety quality and environmental protection in the production, assembly, and importation of new trailers and semi-trailers._x000D_
This draft National Technical Regulation applies to: domestic manufacturing and assembly establishments, organizations, and individuals importing vehicles; and organizations and individuals involved in the management, inspection, testing, and certification of technical safety quality and environmental protection for vehicles</t>
  </si>
  <si>
    <t>Trailers and Semi-trailers </t>
  </si>
  <si>
    <t>8716 - Trailers and semi-trailers; other vehicles, not mechanically propelled (excl. railway and tramway vehicles); parts thereof, n.e.s.</t>
  </si>
  <si>
    <t>43.080.10 - Trucks and trailers</t>
  </si>
  <si>
    <t>August 2026</t>
  </si>
  <si>
    <r>
      <rPr>
        <sz val="11"/>
        <rFont val="Calibri"/>
      </rPr>
      <t>https://members.wto.org/crnattachments/2026/TBT/VNM/26_03710_00_x.pdf</t>
    </r>
  </si>
  <si>
    <t>DEAS 29-1: 2026 Water-based flavoured drinks — Specification — Part 1: Carbonated and non-carbonated soft drinks</t>
  </si>
  <si>
    <t>This Draft East African Standard specifies the requirements, sampling, and test methods for carbonated and non-carbonated soft drinks (ready to drink). This standard does not apply to products for which other standards apply such as:waters (including packaged water, flavoured drinking water and packaged natural mineral waters).fruit drinks.fruit juices, pulp, puree, and nectars.vegetable juices and nectars.herbal juices (ready to drink and concentrates); andcereal based beverages.</t>
  </si>
  <si>
    <t>Fruits and derived products (ICS code(s): 67.080.10), Energy drinks</t>
  </si>
  <si>
    <t>67.080.10 - Fruits and derived products</t>
  </si>
  <si>
    <t>Consumer information, labelling (TBT); Quality requirements (TBT); Harmonization (TBT); Reducing trade barriers and facilitating trade (TBT)</t>
  </si>
  <si>
    <r>
      <rPr>
        <sz val="11"/>
        <rFont val="Calibri"/>
      </rPr>
      <t>https://members.wto.org/crnattachments/2026/TBT/KEN/26_03653_00_e.pdf</t>
    </r>
  </si>
  <si>
    <t>AOAC 999.10, Lead, Cadmium, Zinc, Copper, and Iron in Foods Atomic Absorption Spectrophotometry after Microwave Digestion First Action 1999 NMLK–AOAC MethodCAC/GL 50, General guidelines on samplingCXG 66, Guidelines for the use of flavouringsCXS 192, General standard for food additivesEAS 12, Potable water — SpecificationEAS 149, Carbon dioxide for beverage industry — SpecificationEAS 35, Fortified edible salt — SpecificationEAS 38, Labelling of pre-packaged foods — General requirementsEAS 39, General principles of food hygiene— Code of practiceEAS 803, Nutrition labelling — RequirementsEAS 804, Claims on foods — Requirements.EAS 805, Use of nutrition and health claims — RequirementsISO 2447:1998, Fruit and vegetable products — Determination of tin contentISO 6634:1982, Fruits, vegetables, and derived products — Determination of arsenic content — Silver diethyldithiocarbamate spectrophotometric methodISO 1842, Fruit, and vegetable products — Determination of pHISO 6633, Fruits, vegetables, and derived products — Determination of lead content — Flameless atomic absorption spectrometric methodISO 4833-1, Microbiology of the food chain — Horizontal method for the enumeration of microorganisms — Part 1: Colony count at 30 OC by the pour plate techniqueISO 4833-2, Microbiology of the food chain — Horizontal method for the enumeration of microorganisms — Part 2: Colony count at 30 °C by the surface plating techniqueISO 4832, Microbiology of food and animal feeding stuffs — Horizontal method for the enumeration of coliforms — Colony-count techniqueISO 21527-2, Microbiology of food and animal feeding stuffs — Horizontal method for the enumeration of yeasts and moulds — Part 2: Colony count technique in products with water activity less than or equal to 0.95ISO 2173, Fruit, and vegetable products — Determination of soluble solids ─ Refractometric methodISO 2448, Fruit, and vegetable products — Determination of ethanol content</t>
  </si>
  <si>
    <t>DEAS 29-2:2026 Water-based flavoured drinks — Specification — Part 2: Energy drinks</t>
  </si>
  <si>
    <t>This East African draft Standard specifies the requirements, sampling and test methods for energy drinks.</t>
  </si>
  <si>
    <r>
      <rPr>
        <sz val="11"/>
        <rFont val="Calibri"/>
      </rPr>
      <t>https://members.wto.org/crnattachments/2026/TBT/KEN/26_03654_00_e.pdf</t>
    </r>
  </si>
  <si>
    <t>AOAC 979.08, Benzoate, Caffeine and Saccharin in Soda Beverages — Liquid Chromatographic MethodAOAC 999.10 Lead, Cadmium, Zinc, Copper, and Iron in Foods — Atomic Absorption Spectrophotometry after Microwave DigestionAOAC 994.11, Benzoic Acid in Orange Juice — Liquid Chromatographic MethodBS EN 1132, Method determination of the pH-value of fruit and vegetable juicesCXG 66, Guidelines for safe use of FlavouringsCODEX STAN 192, General standard for food additivesEAS 35, Fortified food grade salt-SpecificationEAS 38, Labelling of pre-packaged foods — General requirements.EAS 39, Hygiene in the food and drink manufacturing industry — Code of practice EAS 149, Carbon dioxide for beverage industry-SpecificationEAS 803, Nutrition labelling — RequirementsEAS 804, Claims — General requirementsEAS 805, Use of nutrition and health claims — RequirementsISO 2173, Fruit, and vegetable products — Determination of soluble solids — Refractometric methodISO 2447, Fruit, and vegetable products — Determination of tin contentISO 4833-1, Microbiology of the food chain — Horizontal method for the enumeration of microorganisms — Part 1: Colony count at 30 degrees C by the pour plate techniqueISO 4833-2, Microbiology of the food chain — Horizontal method for the enumeration of microorganisms Part 2: Colony count at 30 °C by the surface plating techniqueISO 4832, Microbiology of food and animal feeding stuffs — Horizontal method for the enumeration of coliforms — Colony-count techniqueISO 6633,Fruits, vegetables, and derived products — Determination of lead content — Flameless atomic absorption spectrometric methodISO 6634, Fruits, vegetables, and derived products — Determination of arsenic content — Silver diethyldithiocarbamate spectrophotometric methodISO 20481, Coffee, and coffee products — Determination of the caffeine content using high performance liquid chromatography (HPLC) — Reference method.ISO 21527-1, Microbiology of food and animal feeding stuffs — Horizontal method for the enumeration of yeasts and moulds — Part 1: Colony count technique in products with water activity greater than 0.95</t>
  </si>
  <si>
    <t>DEAS 1361: 2026, Pyrethrum extracts — Specification, First Edition</t>
  </si>
  <si>
    <t>This Draft East African Standard specifies requirements, sampling and test methods for pyrethrum extracts</t>
  </si>
  <si>
    <t>Plants, parts of plants, incl. seeds and fruits, used primarily in perfumery, in pharmacy or for insecticidal, fungicidal or similar purposes, fresh, chilled, frozen or dried, whether or not cut, crushed or powdered (excl. ginseng roots, coca leaf, poppy straw, ephedra and bark of African cherry) (HS code(s): 121190); Pesticides and other agrochemicals in general (ICS code(s): 65.100.01)</t>
  </si>
  <si>
    <t>121190 - Plants, parts of plants, incl. seeds and fruits, used primarily in perfumery, in pharmacy or for insecticidal, fungicidal or similar purposes, fresh, chilled, frozen or dried, whether or not cut, crushed or powdered (excl. ginseng roots, coca leaf, poppy straw, ephedra and bark of African cherry)</t>
  </si>
  <si>
    <t>65.100.01 - Pesticides and other agrochemicals in general</t>
  </si>
  <si>
    <t>Consumer information, labelling (TBT); Prevention of deceptive practices and consumer protection (TBT); Protection of human health or safety (TBT); Quality requirements (TBT); Harmonization (TBT); Reducing trade barriers and facilitating trade (TBT)</t>
  </si>
  <si>
    <t>To be determined and notified</t>
  </si>
  <si>
    <r>
      <rPr>
        <sz val="11"/>
        <rFont val="Calibri"/>
      </rPr>
      <t>https://members.wto.org/crnattachments/2026/TBT/TZA/26_03689_00_e.pdf</t>
    </r>
  </si>
  <si>
    <t>ISO 760, Determination of water — Karl Fischer method (General method)ISO 3104, Petroleum products — Transparent and opaque liquids — Determination of kinematic viscosity and calculation of dynamic viscosityISO 12185, Crude petroleum, petroleum products and related products - Determination of density - Laboratory density meter with an oscillating U-tube sensorISO 13736, Determination of flash point – Abel closed – cup methodTZS 3163: 2023, Pyrethrum extracts — SpecificationKS 3004:2024, Pyrethrum refined extracts — SpecificationRS 191: 2019, Refined pyrethrum concentrate — Specification</t>
  </si>
  <si>
    <t>DEAS 1362: 2026, Sodium hypochlorite solution for water treatment — Specification, First Edition</t>
  </si>
  <si>
    <t>This Draft East African Standard specifies requirements, sampling and test methods for sodium hypochlorite solution used for water treatment intended for human consumption._x000D_
This standard does not apply to sodium hypochlorite solutions used for general disinfecting and bleaching.</t>
  </si>
  <si>
    <t>Hypochlorites, chlorites and hypobromites (excl. calcium hypochlorites) (HS code(s): 282890); Chemicals for purification of water (ICS code(s): 71.100.80)</t>
  </si>
  <si>
    <t>282890 - Hypochlorites, chlorites and hypobromites (excl. calcium hypochlorites)</t>
  </si>
  <si>
    <t>71.100.80 - Chemicals for purification of water</t>
  </si>
  <si>
    <r>
      <rPr>
        <sz val="11"/>
        <rFont val="Calibri"/>
      </rPr>
      <t>https://members.wto.org/crnattachments/2026/TBT/TZA/26_03690_00_e.pdf</t>
    </r>
  </si>
  <si>
    <t>ISO 3696, Water for analytical laboratory use — Specification and test methodISO 5961, Water quality — Determination of cadmium by atomic absorption spectrometryISO 6333, Water quality — Determination of manganese — Formaldoxime spectrometric methodISO 8288, Water quality — Determination of cobalt, nickel, copper, zinc, cadmium and lead — Flame atomic absorption spectrometric methodsISO 9174, Water quality — Determination of chromium — Atomic absorption spectrometric methodsISO 11969, Water quality — Determination of arsenic — Atomic absorption spectrometric method (hydride technique)ISO 12846, Water quality — Determination of mercury — Method using atomic absorption spectrometry (AAS) with and without enrichmentISO/TS 17379, Water quality — Determination of selenium — Part 2: Method using hydride generation atomic absorption spectrometry (HG-AAS)TZS 784: 2023,Chemicals used for treatment of water intended for human consumption — Sodium hypochloriteKS 1290- 2:1998, Specification for bleaching agents — Part 2: Sodium hypochlorite solutions for water treatmentIS 11673-2: 2019, Sodium Hypochlorite Solution — Specification — Part 2: Water Treatment Use second revision</t>
  </si>
  <si>
    <t>DEAS 1363: 2026, Chlorinated lime (bleaching powder) for water treatment — Specification, First Edition</t>
  </si>
  <si>
    <t>This Draft East African Standard specifies requirements, sampling and test methods for chlorinated lime commonly known as bleaching powder or chloride of lime.</t>
  </si>
  <si>
    <t>Hypochlorites, chlorites and hypobromites (excl. calcium hypochlorites) (HS code(s): 282890); Salts (ICS code(s): 71.060.50)</t>
  </si>
  <si>
    <t>71.060.50 - Salts</t>
  </si>
  <si>
    <r>
      <rPr>
        <sz val="11"/>
        <rFont val="Calibri"/>
      </rPr>
      <t>https://members.wto.org/crnattachments/2026/TBT/TZA/26_03691_00_e.pdf</t>
    </r>
  </si>
  <si>
    <t>ISO 5961, Water quality — Determination of cadmium by atomic absorption spectrometryISO 6333, Water quality — Determination of manganese — Formaldoxime spectrometric methodISO 8213, Chemical products for industrial use – Sampling technique – Solid chemical products in the form of particles varying from powders to coarse lumpsISO 8288, Water quality — Determination of cobalt, nickel, copper, zinc, cadmium and lead — Flame atomic absorption spectrometric methodsISO 9174, Water quality — Determination of chromium — Atomic absorption spectrometric methodsISO 11969, Water quality — Determination of arsenic — Atomic absorption spectrometric method (hydride technique)ISO 12846, Water quality — Determination of mercury — Method using atomic absorption spectrometry (AAS) with and without enrichmentISO/TS 17379, Water quality — Determination of selenium — Part 2: Method using hydride generation atomic absorption spectrometry (HG-AAS)KS 1290:3:1998, Specification for bleaching agents —Part 3: Chlorinated Lime (Bleaching Powder) for Water TreatmentTZS 784: 2023, Chemicals used for treatment of water intended for human consumption — Sodium hypochlorite</t>
  </si>
  <si>
    <t>DEAS 1364: 2026, Sodium sulfate, anhydrous — Specification, First Edition</t>
  </si>
  <si>
    <t>This Draft East African Standard specifies requirements, sampling and test methods for sodium sulphate, anhydrous. for industrial use</t>
  </si>
  <si>
    <t>Disodium sulphate (HS code(s): 283311); Salts (ICS code(s): 71.060.50)</t>
  </si>
  <si>
    <t>283311 - Disodium sulphate</t>
  </si>
  <si>
    <r>
      <rPr>
        <sz val="11"/>
        <rFont val="Calibri"/>
      </rPr>
      <t>https://members.wto.org/crnattachments/2026/TBT/TZA/26_03692_00_e.pdf</t>
    </r>
  </si>
  <si>
    <t>ISO 3696 Water for analytical laboratory use — Specification and test methodTZS 2939: 2022, Sodium sulfate, anhydrous — SpecificationIS 255:2023, Sodium Sulphate, Anhydrous (Technical Grade) — Specification</t>
  </si>
  <si>
    <t>ANSN Ordinance No. 73, 26 June 26 2026; </t>
  </si>
  <si>
    <t>Approves the regulatory agenda of the National Nuclear Safety Authority for the 2026–2027 biennium, prepared by the Standardization Division (DINORM), as set forth in Annex 1.</t>
  </si>
  <si>
    <t>Agenda of the National Nuclear Safety Authority for the 2026–2027 biennium.</t>
  </si>
  <si>
    <t>27.120 - Nuclear energy engineering</t>
  </si>
  <si>
    <t>Quality requirements (TBT)</t>
  </si>
  <si>
    <t>On the date of its publication</t>
  </si>
  <si>
    <r>
      <rPr>
        <sz val="11"/>
        <rFont val="Calibri"/>
      </rPr>
      <t>https://members.wto.org/crnattachments/2026/TBT/BRA/26_03662_00_x.pdf</t>
    </r>
  </si>
  <si>
    <t>The document containing detailed information on the topics of the 2026-2027 Agenda will be available on the ANSN website, in the Regulation/Regulatory Agenda section, at the following link:https://www.gov.br/ansn/pt-br/regulacao/regulacao/agenda-regulatoria/agenda-regulatoria-2026-2027/proposta_agenda_regulatoria_versao_junho_de_2026.pdf/@@display-file/file</t>
  </si>
  <si>
    <t>Canada</t>
  </si>
  <si>
    <t>Regulations Amending Certain Regulations Relating to Harmonization of the Enhanced Feed Ban (Available in English and French, 36 and 41 pages)</t>
  </si>
  <si>
    <t>The Canadian Food Inspection Agency (CFIA) is proposing amendments to various regulations to introduce targeted flexibility to Canada’s enhanced feed ban (EFB). Canada’s EFB regulations were developed almost 20 years ago and do not reflect the current epidemiological situation and the country’s negligible bovine spongiform encephalopathy (BSE) risk status, as recognized by the World Organisation for Animal Health (WOAH) since 2021.The proposed amendments would allow a subset of lower risk specified risk material (SRM) defined as eligible specified risk material (ESRM) for use in non-ruminant livestock feed, fertilizer, and pet food under defined conditions. All SRM would continue to be prohibited in food and ruminant feed to ensure the safety and integrity of Canada’s food supply. Updated scientific assessments indicate that allowing ESRM in non‑ruminant feed, fertilizer, and pet food does not increase risks to human or animal health when existing safeguards remain in place. To enable these changes, the proposal seeks to amend the Health of Animals Regulations, the Fertilizers Regulations and the Feeds Regulations, 2024. Additional amendments to the Safe Food for Canadians Regulations (SFCR) and the Food and Drug Regulations (FDR) are also proposed as part of the measures to ensure consistency and clarity across regulatory frameworks.</t>
  </si>
  <si>
    <t>Non-Ruminants Feed, Pet Food and Fertilizer</t>
  </si>
  <si>
    <t>The amendments would align the EFB with the current epidemiological context, Canada’s negligible BSE risk status while reducing red tape and regulatory burden.</t>
  </si>
  <si>
    <t>Normally within 12-18 months of publication in the Canada Gazette, Part I.</t>
  </si>
  <si>
    <t>Health of Animals Regulations (ENFRFeeds Regulations, 2024ENFRFertilizers RegulationsENFRSafe Food for Canadians RegulationsENFR), and Food and Drug RegulationsENFR</t>
  </si>
  <si>
    <t>ConsultationonRSS-193, Issue 2 (11 pages, available in English and French)</t>
  </si>
  <si>
    <t>Notice is hereby given by the Ministry of Innovation, Science and Economic Development Canada has amended the following standard:RSS-193, issue 2, Flexible Use Broadband Equipment Operating in the Bands 24.25-28.35 GHz and 37.6-40.0 GHz, sets out the requirements for the certification of flexible use broadband equipment, used in fixed and/or mobile services, operating in the frequency bands 24.25-28.35 GHz and 37.6-40.0 GHz.</t>
  </si>
  <si>
    <t>Radiocommunications (ICS 33.060)</t>
  </si>
  <si>
    <t>33.040 - Telecommunication systems</t>
  </si>
  <si>
    <t>Consultation</t>
  </si>
  <si>
    <t>Notice on Methods for Complying with Obligations Regarding Artificial Intelligence Safety</t>
  </si>
  <si>
    <t>Specify the necessary matters regarding the specific implementation methods for measures to ensure the safety of artificial intelligence and the submission of implementation results</t>
  </si>
  <si>
    <t>AI System</t>
  </si>
  <si>
    <t>35.030 - IT Security</t>
  </si>
  <si>
    <r>
      <rPr>
        <sz val="11"/>
        <rFont val="Calibri"/>
      </rPr>
      <t>https://members.wto.org/crnattachments/2026/TBT/KOR/26_03696_00_x.pdf
https://members.wto.org/crnattachments/2026/TBT/KOR/26_03696_01_x.pdf</t>
    </r>
  </si>
  <si>
    <t>MSIT Notification No.2025-126</t>
  </si>
  <si>
    <t>Russian Federation</t>
  </si>
  <si>
    <t>Draft Decision of the Council of the Eurasian Economic Commission amending certain decisions of the Council of the Eurasian Economic Commission</t>
  </si>
  <si>
    <t>The draft decision provides for the following: transition period extension until 31 December 2036 in order to prolong the period of circulation of diagnostic, disinfectant, disinfestation and deacarisational preparations for veterinary use in the territory of the Eurasian Economic Union (EAEU) in accordance with the procedure established by the legislation of the EAEU Member States; the date of entry into force of the Rules for regulating the circulation of diagnostic preparations for veterinary use in the customs territory of the EAEU and the date of entry into force of the Rules for regulating the circulation of disinfectant, disinfestation and deacarisational preparations for veterinary use in the customs territory of the EAEU are synchronized and postponed until 1 September 2031; the possibility of exchanging documents of the registration dossier of diagnostic, disinfectant, disinfestation and deacarisational preparations for veterinary use and information about them on paper or in electronic form between the authorized bodies (expert institutions) of the EAEU Member States and the Eurasian Economic Commission is maintained until all EAEU Member States join the relevant general processes of the EAEU integrated information system (general processes № 44, № 44, № 44).</t>
  </si>
  <si>
    <t>Diagnostic, disinfectant, disinfestation and deacarisational preparations for veterinary use</t>
  </si>
  <si>
    <t>11.220 - Veterinary medicine</t>
  </si>
  <si>
    <t>Protection of animal or plant life or health (TBT); Protection of the environment (TBT)</t>
  </si>
  <si>
    <r>
      <rPr>
        <sz val="11"/>
        <rFont val="Calibri"/>
      </rPr>
      <t>https://members.wto.org/crnattachments/2026/TBT/RUS/26_03658_00_x.pdf
https://members.wto.org/crnattachments/2026/TBT/RUS/26_03658_01_x.pdf
https://regulation.eaeunion.org/orv/3556/</t>
    </r>
  </si>
  <si>
    <t>Draft Circular Promulgating the National Technical Regulation QCVN 8-1:2026/BYT  on the limits of mycotoxins contamination in food and National Technical Regulation QCVN 8-1:2026/BYT  on the limits of mycotoxins contamination in food</t>
  </si>
  <si>
    <t>The draft national technical  regulation specifies the limits of mycotoxin contamination in food and related management requirements.The draft national technical  regulation applies to:_x000D_
a) Organizations and individuals importing, producing, and trading food products at risk of mycotoxin contamination.b) Related organizations and individuals.The Draft Circular Promulgating the National Technical Regulation QCVN 8-1:2026/BYT  on the limits of mycotoxins contamination in food specifies transitional provisions as follows:_x000D_
1. Food products that have been granted a Product Declaration Registration Certificate or have undergone self-declaration before the effective date of this Circular, if they do not conform to the standards issued with this Circular, may continue to be imported, traded, and distributed until the product's expiration date, except in cases where there is a food safety warning.2. Applications for product declaration/self-declaration submitted before the effective date of this Circular shall continue to be processed according to the regulations in effect at the time of submission.3. From the effective date of this Circular, for products that have been granted a Certificate of Acceptance of Product Declaration Registration or have undergone self-declaration, if the Manufacturer's Standard is not in accordance with the regulations issued with this Circular, the organization or individual shall adjust the Manufacturer's Standard to conform to the regulations and notify as prescribed in Clause 4, Article 5 and Clause 4, Article 8 of Government Decree No. 15/2018/ND-CP dated February 2, 2018, detailing the implementation of a number of articles of the Law on Food Safety.</t>
  </si>
  <si>
    <t>Food products in general</t>
  </si>
  <si>
    <t>12 months from the date of signing</t>
  </si>
  <si>
    <r>
      <rPr>
        <sz val="11"/>
        <rFont val="Calibri"/>
      </rPr>
      <t>https://members.wto.org/crnattachments/2026/TBT/VNM/26_03688_00_x.pdf</t>
    </r>
  </si>
  <si>
    <t>Circular No. 02/2011/TT-BYT dated January 13, 2011, issued by the Minister of Health, promulgates the National Technical Standard QCVN 8-1:2011/BYT on the limits of mycotoxin contamination in food.-</t>
  </si>
  <si>
    <t>China</t>
  </si>
  <si>
    <t>National Standard of the P.R.C.,Safety technical specifications for portable methane detection and alarm devices</t>
  </si>
  <si>
    <t>This document specifies the safety technical requirements for portable methane detection and alarm instruments, including technical requirements, test methods and inspection rules._x000D_
This document applies to portable methane detection and alarm instruments that measure methane concentration in air by means of carrier catalytic, non-dispersive infrared (NDIR) and semiconductor laser principles for use in environments with methane explosive gas mixtures.</t>
  </si>
  <si>
    <t>Portable methane detection and alarm devices (HS code(s): 902680); (ICS code(s): 13.320)</t>
  </si>
  <si>
    <t>902680 - Instruments or apparatus for measuring or checking variables of liquids or gases, n.e.s.</t>
  </si>
  <si>
    <t>13.320 - Alarm and warning systems</t>
  </si>
  <si>
    <t>Protection of human health or safety (TBT); Quality requirements (TBT)</t>
  </si>
  <si>
    <t>12 months after approval</t>
  </si>
  <si>
    <r>
      <rPr>
        <sz val="11"/>
        <rFont val="Calibri"/>
      </rPr>
      <t>https://members.wto.org/crnattachments/2026/TBT/CHN/26_03584_00_x.pdf</t>
    </r>
  </si>
  <si>
    <t>National Standard of the P.R.C.,Safety technical requirements for coal mine instruments and meters</t>
  </si>
  <si>
    <t>This document specifies the terms and definitions, general requirements, and technical requirements for instruments and meters used in coal mines, describes the corresponding test methods, and specifies the inspection rules, on-site operation and maintenance management, and marking requirements._x000D_
This document applies to the manufacture of self-powered coal mine instruments and meters for observing, measuring, calculating and detecting various physical quantities, material compositions, and physical property parameters.</t>
  </si>
  <si>
    <t>Coal mine instrument and meter, intelligent Instruments and Meters (HS code(s): 847490); (ICS code(s): 13.100)</t>
  </si>
  <si>
    <t>847490 - Parts of machinery for working mineral substances of heading 8474, n.e.s.</t>
  </si>
  <si>
    <t>13.100 - Occupational safety. Industrial hygiene</t>
  </si>
  <si>
    <r>
      <rPr>
        <sz val="11"/>
        <rFont val="Calibri"/>
      </rPr>
      <t>https://members.wto.org/crnattachments/2026/TBT/CHN/26_03585_00_x.pdf</t>
    </r>
  </si>
  <si>
    <t>National Standard of the P.R.C.,Belt conveyor for coal mine—Safety specifications</t>
  </si>
  <si>
    <t>This document specifies the safety requirements for the design, manufacture, installation, operation and maintenance of belt conveyors for coal mines._x000D_
This document applies to the safety management of belt conveyors for underground coal mines, open-pit coal mines, coal preparation plants and other workplaces with explosive atmospheres.</t>
  </si>
  <si>
    <t>Belt conveyor for coal mine (HS code(s): 842833); (ICS code(s): 53.040.10; 73.100.99)</t>
  </si>
  <si>
    <t>842833 - Continuous-action elevators and conveyors for goods or materials, belt type (excl. those for underground use)</t>
  </si>
  <si>
    <t>53.040.10 - Conveyors; 73.100.99 - Other mining equipment</t>
  </si>
  <si>
    <r>
      <rPr>
        <sz val="11"/>
        <rFont val="Calibri"/>
      </rPr>
      <t>https://members.wto.org/crnattachments/2026/TBT/CHN/26_03586_00_x.pdf</t>
    </r>
  </si>
  <si>
    <t>National Standards of the P.R.C., Minimum allowable values of energy efficiency and energy efficiency grades of LED flat panel luminaires</t>
  </si>
  <si>
    <t>This document specifies the energy efficiency grades, minimum allowable values of energy efficiency, test methods and implementation date of this standard for LED flat panel luminaires._x000D_
This document applies to LED flat panel luminaires with LED light sources, a rated voltage of AC 250V and a rated frequency of 50 Hz (including LED light sources and control gears). The  thickness of LED flat panel luminaire shell not exceed 85mm, excluding its external controlgear(s)._x000D_
This document does not apply to LED flat panel luminaires with additional non-lighting power-consuming functions, with colorful light or those whose rated correlated color temperatures below 2700 K or above 6500 K, or with colors/patterns/ decorations on the continuous luminous surfaces.</t>
  </si>
  <si>
    <t>LED flat panel luminaires (HS code(s): 940542); (ICS code(s): 27.010)</t>
  </si>
  <si>
    <t>940542 - Luminaires and lighting fittings, solely for light-emitting diode "LED" light sources, n.e.s.</t>
  </si>
  <si>
    <t>27.010 - Energy and heat transfer engineering in general</t>
  </si>
  <si>
    <r>
      <rPr>
        <sz val="11"/>
        <rFont val="Calibri"/>
      </rPr>
      <t>https://members.wto.org/crnattachments/2026/TBT/CHN/26_03587_00_x.pdf</t>
    </r>
  </si>
  <si>
    <t>National Standards of the P.R.C., Minimum allowable values of energy efficiency and energy efficiency grades of industrial boilers</t>
  </si>
  <si>
    <t>This document specifies the energy efficiency grades, minimum allowable values of energy efficiency and test methods for industrial boilers._x000D_
This document applies to stationary boilers that take various fuels, electricity or other energy sources as heat sources and adopt water or organic heat carriers as the heat transfer medium:_x000D_
a) Pressure steam boilers with a designed normal water level volume greater than or equal to 30L and a rated steam pressure ≥ 0.1MPa (gauge);_x000D_
b) Pressure hot water boilers with an outlet water pressure ≥ 0.1MPa (gauge) and a rated thermal power ≥ 0.1MW;_x000D_
c) Organic heat carrier boilers with a rated thermal power ≥ 0.1MW.</t>
  </si>
  <si>
    <t>Industrial boilers (HS code(s): 84021); (ICS code(s): 27.010)</t>
  </si>
  <si>
    <t>84021 - - Steam or other vapour generating boilers:</t>
  </si>
  <si>
    <r>
      <rPr>
        <sz val="11"/>
        <rFont val="Calibri"/>
      </rPr>
      <t>https://members.wto.org/crnattachments/2026/TBT/CHN/26_03588_00_x.pdf</t>
    </r>
  </si>
  <si>
    <t>National Standard of the P.R.C., Management specification of routine inspection and regular testing &amp; inspection for metal and nonmetal mines hoisting system</t>
  </si>
  <si>
    <t>This document specifies the basic management requirements for the in-service hoisting systems of metal and nonmetal mines, as well as the management requirements for routine inspections, periodic testing and test._x000D_
This document applies to the daily inspection and periodic testing and examination management of in-service hoisting systems by metal and nonmetal mining enterprises.</t>
  </si>
  <si>
    <t>Hoisting system (HS code(s): 842890); (ICS code(s): 73.100.40)</t>
  </si>
  <si>
    <t>842890 - Machinery for lifting, handling, loading or unloading, n.e.s.</t>
  </si>
  <si>
    <t>73.100.40 - Haulage and hoisting equipment</t>
  </si>
  <si>
    <r>
      <rPr>
        <sz val="11"/>
        <rFont val="Calibri"/>
      </rPr>
      <t>https://members.wto.org/crnattachments/2026/TBT/CHN/26_03589_00_x.pdf</t>
    </r>
  </si>
  <si>
    <t>National Standard of the P.R.C., Safety technical requirements for autonomous haulage systems in open-pit mines</t>
  </si>
  <si>
    <t>This document specifies the safety technical requirements for autonomous haulage systems in open-pit mines, including vehicles, management and control platforms, network and information systems, roads and roadside infrastructure, operational management and emergency response._x000D_
This document applies to the design, construction, and operation of autonomous haulage systems in operating open-pit mines, as well as in newly constructed, expanded and reconstructed open-pit mines.</t>
  </si>
  <si>
    <t>Autonomous haulage truck (HS code(s): 870410); (ICS code(s): 73.100)</t>
  </si>
  <si>
    <t>870410 - Dumpers for off-highway use</t>
  </si>
  <si>
    <t>73.100 - Mining equipment</t>
  </si>
  <si>
    <r>
      <rPr>
        <sz val="11"/>
        <rFont val="Calibri"/>
      </rPr>
      <t>https://members.wto.org/crnattachments/2026/TBT/CHN/26_03590_00_x.pdf</t>
    </r>
  </si>
  <si>
    <t>National Standard of the P.R.C., Minimum allowable values of energy efficiency and energy efficiency grades for unitary air conditioners</t>
  </si>
  <si>
    <t>This document specifies energy efficiency grades, minimum energy efficiency values and test methods for unitary air conditioners._x000D_
This document applies to comfortable unitary air conditioners driven by motors compressors with an indoor static pressure of 0Pa (gauge pressure), air conditioning unit for data centers and communication rooms, and unitary air conditioners for communication base stations._x000D_
This document does not apply to multi-split air conditioning (heat pump) units, roof-mounted air conditioning units and ducted air conditioning（heat pump）.</t>
  </si>
  <si>
    <t>Comfortable unitary air conditioners, Air conditioning unit for data center and communication room, Unitary air conditioners for communication base station (HS code(s): 8415); (ICS code(s): 27.010)</t>
  </si>
  <si>
    <t>8415 - Air conditioning machines comprising a motor-driven fan and elements for changing the temperature and humidity, incl. those machines in which the humidity cannot be separately regulated; parts thereof</t>
  </si>
  <si>
    <t>Cost saving and productivity enhancement (TBT)</t>
  </si>
  <si>
    <r>
      <rPr>
        <sz val="11"/>
        <rFont val="Calibri"/>
      </rPr>
      <t>https://members.wto.org/crnattachments/2026/TBT/CHN/26_03591_00_x.pdf</t>
    </r>
  </si>
  <si>
    <t>Kyrgyz Republic</t>
  </si>
  <si>
    <t xml:space="preserve">Draft Decision of the Council of the Eurasian Economic Commission amending certain decisions of the Council of the Eurasian Economic Commission_x000D_
_x000D_
</t>
  </si>
  <si>
    <t>The draft decision provides for the following: transition period extension until 31 December 2036 in order to prolong the period of circulation of diagnostic, disinfectant, disinfestation and deacarisational preparations for veterinary use in the territory of the Eurasian Economic Union (EAEU) in accordance with the procedure established by the legislation of the EAEU Member States; the date of entry into force of the Rules for regulating the circulation of diagnostic preparations for veterinary use in the customs territory of the EAEU and the date of entry into force of the Rules for regulating the circulation of disinfectant, disinfestation and deacarisational preparations for veterinary use in the customs territory of the EAEU are synchronized and postponed until 1 September 2031; the possibility of exchanging documents of the registration dossier of diagnostic, disinfectant, disinfestation and deacarisational preparations for veterinary use and information about them on paper or in electronic form between the authorized bodies (expert institutions) of the EAEU Member States and the Eurasian Economic Commission is maintained until all EAEU Member States join the relevant general processes of the EAEU integrated information system (general processes № 44, № 441, № 443).</t>
  </si>
  <si>
    <t>Protection of animal or plant life or health (TBT)</t>
  </si>
  <si>
    <r>
      <rPr>
        <sz val="11"/>
        <rFont val="Calibri"/>
      </rPr>
      <t>https://members.wto.org/crnattachments/2026/TBT/KGZ/26_03649_00_e.pdf</t>
    </r>
  </si>
  <si>
    <t>https://regulation.eaeunion.org/orv/3556/</t>
  </si>
  <si>
    <t>Draft amendments to the Technical Regulation of the Customs Union "On Safety of Equipment Operating under Excess Pressure" (TR CU 032/2013)</t>
  </si>
  <si>
    <t>Clarification of certain provisions of the technical regulations regarding the restriction of the possibility of manufacturing steel cylinders by shaping the ends of welded pipes (shells) </t>
  </si>
  <si>
    <t>Equipment operating under excess pressure</t>
  </si>
  <si>
    <t>23.100.20 - Cylinders</t>
  </si>
  <si>
    <t>Not less than 180 days from the date of adoption of the amendments to the technical regulation</t>
  </si>
  <si>
    <r>
      <rPr>
        <sz val="11"/>
        <rFont val="Calibri"/>
      </rPr>
      <t>https://members.wto.org/crnattachments/2026/TBT/KGZ/26_03650_00_e.pdf</t>
    </r>
  </si>
  <si>
    <t>Draft amendments to the Technical Regulation of the Customs Union "On Safety of Equipment Operating under Excess Pressure" (TR CU 032/2013) https://regulation.eaeunion.org/pd/3547/</t>
  </si>
  <si>
    <t>Lithuania</t>
  </si>
  <si>
    <t>Draft Law No. XVP-893(3) on the Amendment of Article 6¹ of the Law on Food of the Republic of Lithuania.</t>
  </si>
  <si>
    <t>The draft law aim is to prohibit the sale, purchase on behalf of, or other transfer of non-alcoholic beverages whose name contains the designation of an alcoholic beverage group, subgroup and/or category established by an institution authorised by the Government of the Republic of Lithuania pursuant to the Law on Alcohol Control of the Republic of Lithuania or directly applicable European Union legislation, to persons under 18 years of age.</t>
  </si>
  <si>
    <t>ICS 67.160.20 – Non-alcoholic beverages</t>
  </si>
  <si>
    <t>67.160.20 - Non-alcoholic beverages; 67 - Food technology</t>
  </si>
  <si>
    <t>The proposed regulatory amendments are based on the principles of the protection of minors, prevention, and the consistency of Lithuania’s alcohol control policy. Lithuania already applies strict measures restricting the advertising, sale and availability of alcoholic beverages. The Lithuanian legal framework incorporates the principle of restricting products intended for children and adolescents whose design imitates alcoholic beverages and/or their packaging. In particular, since 1 November 2019, Article 28(1) of the Law on Alcohol Control of the Republic of Lithuania has prohibited the manufacture and/or sale of food products, toys and other goods intended for children and adolescents whose design imitates alcoholic beverages or their packaging, such as so-called “children’s champagne”. This prohibition was introduced to reduce the normalisation of alcohol consumption culture among minors. Therefore, a similar approach with regard to non-alcoholic beverages whose name, packaging or presentation is associated with alcoholic beverages would be consistent with the State’s broader objective of reducing the normalisation of alcohol consumption among minors. The proposed measure is considered narrow and proportionate, as it would apply only to certain non-alcoholic products that imitate alcoholic beverages, while not restricting their availability to adults. The regulation is also consistent with the right of European Union Member States to adopt measures aimed at protecting public health.</t>
  </si>
  <si>
    <r>
      <rPr>
        <sz val="11"/>
        <rFont val="Calibri"/>
      </rPr>
      <t>https://members.wto.org/crnattachments/2026/TBT/LTU/26_03633_00_x.pdf</t>
    </r>
  </si>
  <si>
    <t>The draft law:  https://e-seimas.lrs.lt/portal/legalAct/lt/TAP/587fb8a0495111f18091f24c9e0d719a?positionInSearchResults=0&amp;searchModelUUID=2d9f3f55-12f2-4984-828d-e62698d22a64</t>
  </si>
  <si>
    <t>Draft Law Amending and Supplementing a Number of Articles of the Law on Prevention and Control of Tobacco Harms</t>
  </si>
  <si>
    <t xml:space="preserve">The Draft Law comprises 2 Articles:Article 1. Amendments and supplements to a number of articles of the Law on Prevention and Control of Tobacco Harms:_x000D_
1. Amends Clause 1 and adds Clauses 1a, 1b, 1c, 1d, 1đ and 1e after Clause 1 of Article 2, thereby amending and supplementing the definitions of tobacco, conventional tobacco products, electronic cigarettes, e-cigarette liquids, heated tobacco products, electronic devices, specialized tobacco products and other new tobacco products._x000D_
2. Amends Clause 4 of Article 3 to supplement the State's policies on prevention and control of tobacco harms._x000D_
3. Adds Clause 5 to Article 5 to supplement provisions on State management responsibilities for prevention and control of tobacco harms._x000D_
4. Amends and supplements a number of provisions of Article 9 on prohibited acts._x000D_
5. Amends Clause 1 of Article 12 on indoor places where smoking is prohibited but designated smoking areas are permitted._x000D_
6. Amends Clause 1 of Article 19 on tobacco business management._x000D_
7. Amends Clause 4 of Article 21 on control of investment in tobacco production._x000D_
8. Amends Article 25 on the sale of conventional tobacco products._x000D_
9. Deletes the phrase “except for establishments specified in Point b, Clause 2 of this Article” in Point b, Clause 1 of Article 11, and deletes the phrase “colleges, universities and academies” in Point b, Clause 2 of Article 11._x000D_
10. Repeals Point b, Clause 3 of Article 10 and Clause 4 of Article 17.Article 2. Effect:_x000D_
1. This Law shall enter into force on 1 January 2027._x000D_
2. Amends, supplements and repeals a number of provisions in laws related to prevention and control of tobacco harms._x000D_
</t>
  </si>
  <si>
    <t>Conventional cigarettes, e-cigarettes, heated tobacco products, and other new tobacco products.</t>
  </si>
  <si>
    <t>65.160 - Tobacco, tobacco products and related equipment</t>
  </si>
  <si>
    <t xml:space="preserve">- Protection of human health or safety: To protect, care and promote the people health; reduce mortality and disease burden; contribute to lower health-care costs, environmental protection and sustainable socio-economic development.- To further improve the legal framework on prevention and control of tobacco harms, ensuring the full institutionalization of the Party's policies and guidelines, consistency and coherence with the legal system, and alignment with practical conditions._x000D_
</t>
  </si>
  <si>
    <t>Second Session of the 16th National Assembly (October 2026).</t>
  </si>
  <si>
    <r>
      <rPr>
        <sz val="11"/>
        <rFont val="Calibri"/>
      </rPr>
      <t>https://members.wto.org/crnattachments/2026/TBT/VNM/26_03639_00_x.pdf</t>
    </r>
  </si>
  <si>
    <t>Law No. 09/2012/QH13 of the National Assembly: Law on Prevention and Control of Tobacco Harms</t>
  </si>
  <si>
    <t>National Standard of the P.R.C.,Test Method of Explosive Power for Explosives</t>
  </si>
  <si>
    <t>This document specifies the principles, reagents and materials, instruments and test equipment, test preparation, test procedure, test data processing and result expression for the work capacity test of industrial explosives. _x000D_
This document applies to the determination of the work capacity of industrial explosives.</t>
  </si>
  <si>
    <t>Industrial explosive (HS code(s): 3602); (ICS code(s): 71.100.30)</t>
  </si>
  <si>
    <t>3602 - Prepared explosives, other than propellent powders.</t>
  </si>
  <si>
    <r>
      <rPr>
        <sz val="11"/>
        <rFont val="Calibri"/>
      </rPr>
      <t>https://members.wto.org/crnattachments/2026/TBT/CHN/26_03555_00_x.pdf</t>
    </r>
  </si>
  <si>
    <t>National Standard of the P.R.C.,Test method of initiating power for industrial detonator</t>
  </si>
  <si>
    <t>This document specifies the principles, instruments, equipment and test devices, test preparation, test procedures, as well as test results and presentation for the initiating power test of industrial detonator. _x000D_
This document applies to the determination of the initiating power for industrial detonators.</t>
  </si>
  <si>
    <t>Industrial detonator (HS code(s): 360340); (ICS code(s): 71.100.30)</t>
  </si>
  <si>
    <t>360340 - Detonating caps</t>
  </si>
  <si>
    <r>
      <rPr>
        <sz val="11"/>
        <rFont val="Calibri"/>
      </rPr>
      <t>https://members.wto.org/crnattachments/2026/TBT/CHN/26_03556_00_x.pdf</t>
    </r>
  </si>
  <si>
    <t>National Standard of the P.R.C., Test methods for industrial detonating cord</t>
  </si>
  <si>
    <t>This document specifies the materials, instruments and equipment, test methods and test sites for industrial detonating cords._x000D_
This document applies to detonating cords with a core of ethane or hexogen, wrapped in fiber, plastic or lead sheathing and coated with a moisture-proof layer.</t>
  </si>
  <si>
    <t>Industrial detonating cord (HS code(s): 360320); (ICS code(s): 71.100.30)</t>
  </si>
  <si>
    <t>360320 - Detonating cords</t>
  </si>
  <si>
    <r>
      <rPr>
        <sz val="11"/>
        <rFont val="Calibri"/>
      </rPr>
      <t>https://members.wto.org/crnattachments/2026/TBT/CHN/26_03557_00_x.pdf</t>
    </r>
  </si>
  <si>
    <t>National Standard of the P.R.C., Denatured fuel ethanol</t>
  </si>
  <si>
    <t>This document specifies the terms and definitions, requirements, test methods, inspection rules, and marking, packaging, transportation and storage of denatured fuel ethanol._x000D_
This document applies to denatured fuel ethanol that is produced from raw materials such as starchy, sugary, cellulosic materials via fermentation, distillation and dehydration, and then denatured by adding denaturants.</t>
  </si>
  <si>
    <t>Denatured fuel ethanol, starchy, sugary, lignocellulosic and other biomass feedstocks, fermentation, distillation, dehydration, addition of specified denaturants, oxygen-containing fuel feedstock for automotive use, blending of automotive ethanol gasoline (HS code(s): 220720; 290511); (ICS code(s): 75.160.20)</t>
  </si>
  <si>
    <t>220720 - Denatured ethyl alcohol and other spirits of any strength; 290511 - Methanol "methyl alcohol"</t>
  </si>
  <si>
    <t>75.160.20 - Liquid fuels</t>
  </si>
  <si>
    <t>Consumer information, labelling (TBT); Quality requirements (TBT)</t>
  </si>
  <si>
    <r>
      <rPr>
        <sz val="11"/>
        <rFont val="Calibri"/>
      </rPr>
      <t>https://members.wto.org/crnattachments/2026/TBT/CHN/26_03558_00_x.pdf</t>
    </r>
  </si>
  <si>
    <t>National Standard of the P.R.C., Sweetpotato seed</t>
  </si>
  <si>
    <t>This document specifies the quality requirements, inspection methods and inspection rules for sweetpotato seeds, as well as the minimum requirements and test methods for labels._x000D_
This document applies to the sweetpotato seeds and seedlings intended for production and sale.</t>
  </si>
  <si>
    <t>Sweetpotato seed (HS code(s): 071420); (ICS code(s): 65.020.20)</t>
  </si>
  <si>
    <t>071420 - Sweet potatoes, fresh, chilled, frozen or dried, whether or not sliced or in the form of pellets</t>
  </si>
  <si>
    <t>Quality requirements (TBT); Cost saving and productivity enhancement (TBT)</t>
  </si>
  <si>
    <r>
      <rPr>
        <sz val="11"/>
        <rFont val="Calibri"/>
      </rPr>
      <t>https://members.wto.org/crnattachments/2026/TBT/CHN/26_03559_00_x.pdf</t>
    </r>
  </si>
  <si>
    <t>National Standard of the P.R.C., General requirements on raw materials of toothpastes</t>
  </si>
  <si>
    <t>This document specifies the requirements for toothpaste ingredients used in toothpaste, including prohibited substances, restricted ingredients, permitted preservatives, and permitted colorants._x000D_
This document applies to toothpaste manufactured and marketed within the territory of the People's Republic of China._x000D_
This document does not apply to toothpaste that is intended solely for sale outside the territory of the People's Republic of China.</t>
  </si>
  <si>
    <t>Toothpaste (HS code(s): 330610); (ICS code(s): 11.060.10)</t>
  </si>
  <si>
    <t>330610 - Dentifrices, incl. those used by dental practitioners</t>
  </si>
  <si>
    <t>11.060.10 - Dental materials</t>
  </si>
  <si>
    <r>
      <rPr>
        <sz val="11"/>
        <rFont val="Calibri"/>
      </rPr>
      <t>https://members.wto.org/crnattachments/2026/TBT/CHN/26_03560_00_x.pdf</t>
    </r>
  </si>
  <si>
    <t>National Standard of the P.R.C., Minimum allowable values of energy efficiency and energy efficiency grades for displacement air compressors</t>
  </si>
  <si>
    <t>This document specifies the energy efficiency ratings, energy efficiency limits values, as well as test and calculation methods for positive-displacement and centrifugal air compressors._x000D_
This document applies to: _x000D_
a)general-purpose oil-injected rotary air compressors with motor powers ranging from 1.5 kW to 630 kW and discharge pressures from 0.25 MPa to 1.25 MPa (including general-purpose oil-injected screw air compressors, single-screw air compressors, vane air compressors, and scroll air compressors); _x000D_
b)general-purpose variable-speed oil-injected rotary air compressors with motor powers from 2.2 kW to 630 kW and discharge pressures from 0.25 MPa to 1.25 MPa; _x000D_
c) general-purpose reciprocating piston air compressors with motor powers from 0.75 kW to 75 kW and discharge pressures from 0.25 MPa to 1.4 MPa (including miniature reciprocating piston air compressors and fixed reciprocating piston air compressors);_x000D_
d) fully oil-free lubricated reciprocating piston air compressors with motor powers from 0.55 kW to 22 kW and discharge pressures from 0.4 MPa to 1.4 MPa; _x000D_
e) direct-connected portable reciprocating piston air compressors; _x000D_
f) general-purpose dry screw air compressors with motor powers from 15 kW to 750 kW and discharge pressures from 0.1 MPa to 1.25 MPa; _x000D_
g) general-purpose variable-speed dry screw air compressors with motor powers from 15 kW to 750 kW and discharge pressures from 0.1 MPa to 1.25 MPa; _x000D_
h) oil-free scroll air compressors with motor powers from 1.1 kW to 15 kW and discharge pressures from 0.25 MPa to 1.25 MPa;_x000D_
i) general-purpose water-jet rotary air compressors (including single-screw and double-screw models) with drive motor powers ranging from 7.5 kW to 400 kW and discharge pressures from 0.4 MPa to 1.0 MPa; _x000D_
j) general-purpose centrifugal air compressors with drive motor powers from 110 kW to 3000 kW and discharge pressures from 0.25 MPa to 1.25 MPa (including gear-driven, magnetically suspended, and air-suspended types); _x000D_
k) integrated compressed air systems featuring drive motors with rated powers of 1.5 kW to 355 kW and supply pressures ranging from 0.3 MPa to 1.6 MPa.</t>
  </si>
  <si>
    <t>Displacement air compressors (HS code(s): 8414); (ICS code(s): 27.010)</t>
  </si>
  <si>
    <t>8414 - Air or vacuum pumps (excl. gas compound elevators and pneumatic elevators and conveyors); air or other gas compressors and fans; ventilating or recycling hoods incorporating a fan, whether or not fitted with filters; gas-tight biological safety cabinets, whether or not fitted with filters; parts thereof</t>
  </si>
  <si>
    <t>Protection of the environment (TBT); Cost saving and productivity enhancement (TBT)</t>
  </si>
  <si>
    <r>
      <rPr>
        <sz val="11"/>
        <rFont val="Calibri"/>
      </rPr>
      <t>https://members.wto.org/crnattachments/2026/TBT/CHN/26_03561_00_x.pdf</t>
    </r>
  </si>
  <si>
    <t>National Standard of the P.R.C., Foot protection—Footwear protecting against chemicals</t>
  </si>
  <si>
    <t>This document specifies the terms and definitions, grading and classification, styles, technical requirements, labelling and that manufacturer’s information for chemical protective footwear._x000D_
This document applies to footwear intended to protect the wearer's feet against chemical hazards during work.</t>
  </si>
  <si>
    <t>Footwear protecting against chemicals (HS code(s): 640110); (ICS code(s): 13.340.50)</t>
  </si>
  <si>
    <t>640110 - Waterproof footwear incorporating a protective metal toecap, with outer soles and uppers of rubber or of plastics, the uppers of which are neither fixed to the sole nor assembled by stitching, riveting, nailing, screwing, plugging or similar processes (excl. skating boots with ice or roller skates attached, shin-guards and similar protective sportswear)</t>
  </si>
  <si>
    <t>13.340.50 - Leg and foot protection</t>
  </si>
  <si>
    <r>
      <rPr>
        <sz val="11"/>
        <rFont val="Calibri"/>
      </rPr>
      <t>https://members.wto.org/crnattachments/2026/TBT/CHN/26_03562_00_x.pdf</t>
    </r>
  </si>
  <si>
    <t>National Standard of the P.R.C., Foot protection—Safety footwear(boots) for foundry operations</t>
  </si>
  <si>
    <t>This document specifies the classification and style, technical requirements, labelling and information to be provided by suppliers for foundry opetation safety footwear(boots)._x000D_
This document applies to foot protection equipment used in foundry operations to protect against hazards such as sparks, hot sand, molten metal, high-temperature metal and high-temperature radiation.</t>
  </si>
  <si>
    <t>Safety footwear(boots) for foundry operations (HS code(s): 640110); (ICS code(s): 13.340.50)</t>
  </si>
  <si>
    <r>
      <rPr>
        <sz val="11"/>
        <rFont val="Calibri"/>
      </rPr>
      <t>https://members.wto.org/crnattachments/2026/TBT/CHN/26_03563_00_x.pdf</t>
    </r>
  </si>
  <si>
    <t>National Standard of the P.R.C., Foot protection—Safety footwear(boots) for welder operations</t>
  </si>
  <si>
    <t>This document specifies the technical requirements, test methods for corresponding special properties, labelling and information to be provided by suppliers for  welder operation safety footwear(boots)._x000D_
This document applies to foot protective equipment used in welding operations to protect against hazards such as sparks, molten metal, high-temperature metal and high-temperature radiation.</t>
  </si>
  <si>
    <t>Safety footwear(boots) for welder operations (HS code(s): 640110); (ICS code(s): 13.340.50)</t>
  </si>
  <si>
    <r>
      <rPr>
        <sz val="11"/>
        <rFont val="Calibri"/>
      </rPr>
      <t>https://members.wto.org/crnattachments/2026/TBT/CHN/26_03564_00_x.pdf</t>
    </r>
  </si>
  <si>
    <t>National Standard of the P.R.C., Hand Protection—Protective gloves against ionizing radiation and radioactive contamination</t>
  </si>
  <si>
    <t>This document specifies the technical requirements, labelling and information to be supplied by the manufacturer for gloves protecting against ionizing radiation and radioactive contamination, and describes the corresponding test methods._x000D_
This document applies to gloves intended to protect the wearer's hands against ionizing radiation and radioactive contamination hazards in the work area, gloves that can be mounted in permanent containment enclosures, and intermediate sleeves between gloves and permanent containment enclosures.</t>
  </si>
  <si>
    <t>Protective gloves against ionizing radiation and radioactive contamination (HS code(s): 392620); (ICS code(s): 13.340.40)</t>
  </si>
  <si>
    <t>392620 - Articles of apparel and clothing accessories produced by the stitching or sticking together of plastic sheeting, incl. gloves, mittens and mitts (excl. goods of 9619)</t>
  </si>
  <si>
    <t>13.340.40 - Hand and arm protection</t>
  </si>
  <si>
    <r>
      <rPr>
        <sz val="11"/>
        <rFont val="Calibri"/>
      </rPr>
      <t>https://members.wto.org/crnattachments/2026/TBT/CHN/26_03565_00_x.pdf</t>
    </r>
  </si>
  <si>
    <t>National Standard of the P.R.C., Hand Protection—Static dissipative protective gloves for flammable and explosive operations</t>
  </si>
  <si>
    <t>This document specifies the technical requirements, labelling and information to be supplied by the manufacturer for antistatic gloves used in operations in flammable and explosive atmospheres, and describes the corresponding test methods._x000D_
This document applies to protective gloves used in operations in flammable and explosive atmospheres to protect against the risk of electrostatic discharge.</t>
  </si>
  <si>
    <t>Static dissipative protective gloves for flammable and explosive operations (HS code(s): 6216); (ICS code(s): 13.340.40)</t>
  </si>
  <si>
    <t>6216 - Gloves, mittens and mitts.</t>
  </si>
  <si>
    <r>
      <rPr>
        <sz val="11"/>
        <rFont val="Calibri"/>
      </rPr>
      <t>https://members.wto.org/crnattachments/2026/TBT/CHN/26_03566_00_x.pdf</t>
    </r>
  </si>
  <si>
    <t>National Standard of the P.R.C., Hand Protection—Low-voltage auxiliary insulating gloves</t>
  </si>
  <si>
    <t>This document specifies the technical requirements, labelling and information to be supplied by the manufacturer for insulating protective gloves for low-voltage electrical work up to and including 1000V, and describes the corresponding test methods._x000D_
This document applies to auxiliary insulating gloves used for low-voltage electrical operations in electric power metering, new energy power stations, industrial manufacturing and civil engineering projects.</t>
  </si>
  <si>
    <t>Low-voltage auxiliary insulating gloves (HS code(s): 401512); (ICS code(s): 13.340.40)</t>
  </si>
  <si>
    <t>401512 - Gloves, mittens and mitts, of a kind used for medical, surgical, dental or veterinary purposes, of vulcanised rubber</t>
  </si>
  <si>
    <r>
      <rPr>
        <sz val="11"/>
        <rFont val="Calibri"/>
      </rPr>
      <t>https://members.wto.org/crnattachments/2026/TBT/CHN/26_03567_00_x.pdf</t>
    </r>
  </si>
  <si>
    <t>National Standard of the P.R.C.,Fall protection—Lanyards</t>
  </si>
  <si>
    <t>This document specifies the classification, technical requirements, adjustment and test environment, inspection rules, labelling and manufacturer-provided information for lanyards, and describes the corresponding test methods._x000D_
This document applies to lanyards for personnel working at heights._x000D_
This document is not applicable to lanyards for sports, fire fighting and other purposes.</t>
  </si>
  <si>
    <t>Type I lanyard, type II lanyard (HS code(s): 4007; 5609; 630720; 731210; 842490); (ICS code(s): 13.340.99)</t>
  </si>
  <si>
    <t>5609 - Articles of yarn, strip or the like of heading 54.04 or 54.05, twine, cordage, rope or cables, not elsewhere specified or included.; 630720 - Life jackets and life belts, of all types of textile materials; 4007 - Vulcanised rubber thread and cord.; 731210 - Stranded wire, ropes and cables, of iron or steel (excl. electrically insulated products and twisted fencing wire and barbed wire); 842490 - Parts of fire extinguishers, spray guns and similar appliances, steam or sand blasting machines and similar jet projecting machines and machinery and apparatus for projecting, dispersing or spraying liquids or powders, n.e.s.</t>
  </si>
  <si>
    <t>13.340.99 - Other protective equipment</t>
  </si>
  <si>
    <r>
      <rPr>
        <sz val="11"/>
        <rFont val="Calibri"/>
      </rPr>
      <t>https://members.wto.org/crnattachments/2026/TBT/CHN/26_03568_00_x.pdf</t>
    </r>
  </si>
  <si>
    <t>National Standard of the P.R.C.,Fall protection—Harnesses</t>
  </si>
  <si>
    <t>This document specifies the classification, technical requirements, inspection rules, labelling and manufacturer-provided information for harnesses, and describes the corresponding test methods._x000D_
This document applies to harnesses used for personal fall protection during construction and the operation of equipment and facilities in industries such as construction, water conservancy, highways, power, shipbuilding, chemical engineering, mining, ports and amusement venues.</t>
  </si>
  <si>
    <t>Harnesses (HS code(s): 630720); (ICS code(s): 13.340.99)</t>
  </si>
  <si>
    <t>630720 - Life jackets and life belts, of all types of textile materials</t>
  </si>
  <si>
    <r>
      <rPr>
        <sz val="11"/>
        <rFont val="Calibri"/>
      </rPr>
      <t>https://members.wto.org/crnattachments/2026/TBT/CHN/26_03569_00_x.pdf</t>
    </r>
  </si>
  <si>
    <t>National Standard of the P.R.C., Personal protective equipment — Arc-resistant equipment — part 2: Gloves</t>
  </si>
  <si>
    <t>This document specifies the technical requirements, marking and information supplied by the manufacturers for arc-resistant gloves, and describes the test methods._x000D_
This document applies to protective gloves used in electrical operations and related workplaces to protect users against potential of exposure to instantaneous energy from electric arcs and their thermal injuries._x000D_
This document does not apply to hand protective equipment for insulation protection in electrical work and related workplaces.</t>
  </si>
  <si>
    <t>Electric arc protective gloves, gloves to protective against electric arc, hand protective equipment against electric arc (HS code(s): 6216); (ICS code(s): 13.340.40)</t>
  </si>
  <si>
    <r>
      <rPr>
        <sz val="11"/>
        <rFont val="Calibri"/>
      </rPr>
      <t>https://members.wto.org/crnattachments/2026/TBT/CHN/26_03570_00_x.pdf</t>
    </r>
  </si>
  <si>
    <t>National Standard of the P.R.C.,Personal protective equipment — Arc-resistant equipment — Part 1: Hood and face shield</t>
  </si>
  <si>
    <t>This document specifies the technical requirements, marking and packaging for arc-resistant hoods, face shields and personal protective equipment for eyes, face and head used in electrical work and relevant workplaces, and describes the test methods._x000D_
This document applies only to protective hoods, face shields and related personal protective equipment for eyes, face and head against instantaneous electric arc energy and resultant thermal injuries in electrical work and relevant workplaces._x000D_
This document does not apply to protective equipment for arc welding operations (e.g., arc welding, plasma welding)._x000D_
This document does not cover other personal arc-resistant articles such as arc-resistant clothing, arc-resistant gloves and arc-resistant overshoes.</t>
  </si>
  <si>
    <t>Arc-resistant hood, arc-resistant face shield (HS code(s): 392690; 611780; 650610); (ICS code(s): 13.340.20)</t>
  </si>
  <si>
    <t>392690 - Articles of plastics and articles of other materials of heading 3901 to 3914, n.e.s (excl. goods of 9619); 650610 - Safety headgear, whether or not lined or trimmed; 611780 - Ties, bow ties, cravats and other made-up clothing accessories, knitted or crocheted, n.e.s. (excl. shawls, scarves, mufflers, mantillas, veils and the like)</t>
  </si>
  <si>
    <r>
      <rPr>
        <sz val="11"/>
        <rFont val="Calibri"/>
      </rPr>
      <t>https://members.wto.org/crnattachments/2026/TBT/CHN/26_03571_00_x.pdf</t>
    </r>
  </si>
  <si>
    <t>National Standard of the P.R.C., Smart personal protective equipment—Head protection—Smart safety helmet</t>
  </si>
  <si>
    <t>This document specifies the technical requirements, marking, and manufacturer-supplied information  for smart safety helmets, and describes the test methods._x000D_
This document applies to smart personal protective equipmentwith inherent head protection performance，which can provide feedback on the working environment and personnel conditions, protect wearers against workplace hazards._x000D_
This document does not apply to the storage or transmission of data functions of external devices of smart safety helmets.</t>
  </si>
  <si>
    <t>Smart safety helmet, intelligent safety helmet, smart industrial safety helmet, intelligent industrial safety helmet (HS code(s): 392690); (ICS code(s): 13.340.20)</t>
  </si>
  <si>
    <t>392690 - Articles of plastics and articles of other materials of heading 3901 to 3914, n.e.s (excl. goods of 9619)</t>
  </si>
  <si>
    <r>
      <rPr>
        <sz val="11"/>
        <rFont val="Calibri"/>
      </rPr>
      <t>https://members.wto.org/crnattachments/2026/TBT/CHN/26_03572_00_x.pdf</t>
    </r>
  </si>
  <si>
    <t>National Standard of the P.R.C.,Personal protective equipment — Arc-resistant equipment — Part 4: Clothing</t>
  </si>
  <si>
    <t>This document specifies the requirements, marking and manufacturer-supplied information for arc-resistant clothing used in electrical work and related workplaces, and describes the test methods._x000D_
This document applies to protective clothing intended to protect wearers against instantaneous electric arc energy and resultant thermal hazards in electrical work and related workplaces._x000D_
This document does not apply to insulating protective clothing, electromagnetic protective clothing and live-line work shielding clothing for electrical work and related workplaces._x000D_
This document does not cover personal arc-resistant articles such as arc-resistant hoods, arc-resistant face shields, arc-resistant gloves and arc-resistant overshoes.</t>
  </si>
  <si>
    <t>Arc flash protective clothing (HS code(s): 620339); (ICS code(s): 13.340.10)</t>
  </si>
  <si>
    <t>620339 - Men's or boys' jackets and blazers of textile materials (excl. of wool, fine animal hair, cotton or synthetic fibres, knitted or crocheted, and wind-jackets and similar articles)</t>
  </si>
  <si>
    <t>13.340.10 - Protective clothing</t>
  </si>
  <si>
    <r>
      <rPr>
        <sz val="11"/>
        <rFont val="Calibri"/>
      </rPr>
      <t>https://members.wto.org/crnattachments/2026/TBT/CHN/26_03573_00_x.pdf</t>
    </r>
  </si>
  <si>
    <t>National Standard of the P.R.C.,Smart personal protective equipment—Protective clothing—Smart heating protective clothing</t>
  </si>
  <si>
    <t>This document specifies the technical requirements, test methods, labeling, and manufacturer-provided information for  smart heating protective clothing._x000D_
This document applies to smart heated protective clothing used in cold environments.</t>
  </si>
  <si>
    <t>Smart heating protective clothing (HS code(s): 621010); (ICS code(s): 13.340.10)</t>
  </si>
  <si>
    <t>621010 - Garments made up of felt or nonwovens, whether or not impregnated, coated, covered or laminated (excl. babies' garments and clothing accessories)</t>
  </si>
  <si>
    <r>
      <rPr>
        <sz val="11"/>
        <rFont val="Calibri"/>
      </rPr>
      <t>https://members.wto.org/crnattachments/2026/TBT/CHN/26_03574_00_x.pdf</t>
    </r>
  </si>
  <si>
    <t>National Standard of the P.R.C., Personal protective equipment — Arc-resistant equipment — Part 3: Overshoes</t>
  </si>
  <si>
    <t>This document specifies the technical requirements, test methods, labeling requirements and information that manufacturers-provide for arc-resistant equipment overshoes._x000D_
This document applies to overshoes intended to protect wearers against instantaneous electric arc energy resulting and resultant thermal hazards in electrical work and related workplaces._x000D_
This document does not apply to foot protective equipment for electrical insulation and electromagnetic shielding in electrical work and related work workplaces.</t>
  </si>
  <si>
    <t>Arc-resistant overshoes (HS code(s): 640690); (ICS code(s): 13.340.50)</t>
  </si>
  <si>
    <t>640690 - Parts of footwear; removable in-soles, heel cushions and similar articles; gaiters, leggings and similar articles, and parts thereof (excl. outer soles and heels of rubber or plastics, uppers and parts thereof other than stiffeners, and general parts made of asbestos)</t>
  </si>
  <si>
    <r>
      <rPr>
        <sz val="11"/>
        <rFont val="Calibri"/>
      </rPr>
      <t>https://members.wto.org/crnattachments/2026/TBT/CHN/26_03575_00_x.pdf</t>
    </r>
  </si>
  <si>
    <t>National Standard of the P.R.C., Protective clothing—Protective clothing against heat</t>
  </si>
  <si>
    <t>This document specifies the technical requirements, test methods, marking and manufacturer-supplied information for protective clothing against heat._x000D_
This document applies to protective clothing used by workers to avoid or mitigate the harm caused by radiant heat, convective heat and contact heat generated by high-temperature objects and heat sources in working environments._x000D_
This document does not apply to thermal insulation clothing for firefighting.</t>
  </si>
  <si>
    <t>Protective clothing against heat, heat insulation protective clothing, industrial protective clothing against heat (HS code(s): 611490); (ICS code(s): 13.340.10)</t>
  </si>
  <si>
    <t>611490 - Special garments for professional, sporting or other purposes, n.e.s., of textile materials, knitted or crocheted (excl. of cotton and man-made fibres)</t>
  </si>
  <si>
    <r>
      <rPr>
        <sz val="11"/>
        <rFont val="Calibri"/>
      </rPr>
      <t>https://members.wto.org/crnattachments/2026/TBT/CHN/26_03576_00_x.pdf</t>
    </r>
  </si>
  <si>
    <t>National Standard of the P.R.C., Protective clothing—Electrostatic dissipative protective clothing</t>
  </si>
  <si>
    <t>This document specifies the technical requirements, test methods, inspection rules, marking and packaging for electrostatic dissipative protective clothing._x000D_
This document applies to electrostatic dissipative protective clothing worn in workplaces where static electricity may cause electric shock, fire or explosion hazards._x000D_
This document does not apply to electrostatic dissipative protective clothing made of nonwoven fabrics._x000D_
The electrostatic dissipative protective clothing specified in this document is not intended for protection against mains voltage.</t>
  </si>
  <si>
    <t>Anti-static woven garment, anti-static knitted garment, anti-static knitted garment, cotton anti-static garment, synthetic fiber anti-static garment (HS code(s): 611420; 611430; 621010; 621132; 621133); (ICS code(s): 13.340.10)</t>
  </si>
  <si>
    <t>621010 - Garments made up of felt or nonwovens, whether or not impregnated, coated, covered or laminated (excl. babies' garments and clothing accessories); 621132 - Men's or boys' tracksuits and other garments, n.e.s. of cotton (excl. knitted or crocheted); 621133 - Men's or boys' tracksuits and other garments, n.e.s. of man-made fibres (excl. knitted or crocheted); 611420 - Special garments for professional, sporting or other purposes, n.e.s., of cotton, knitted or crocheted; 611430 - Special garments for professional, sporting or other purposes, n.e.s., of man-made fibres, knitted or crocheted</t>
  </si>
  <si>
    <r>
      <rPr>
        <sz val="11"/>
        <rFont val="Calibri"/>
      </rPr>
      <t>https://members.wto.org/crnattachments/2026/TBT/CHN/26_03577_00_x.pdf</t>
    </r>
  </si>
  <si>
    <t>National Standard of the P.R.C., Protective clothing—Selection, use, maintenance of protective clothing against cold, harsh environment</t>
  </si>
  <si>
    <t>This document specifies the selection, use and maintenance of protective clothing against cold and harsh environment._x000D_
This document applies to cold-protective, rain-protective and snow-protective occupational clothing used by personnel in cold and harsh environments such as low‑temperature cold storage and winter outdoor operations, where users are exposed to low temperature, strong wind, rain and snow._x000D_
This document doesn’t apply to civilian clothing, sports and leisure apparel, or any other non‑occupational clothing.</t>
  </si>
  <si>
    <t>Occupational protective clothing against rain, protective clothing against cold environment, cold insulation protective clothing, etc. (HS code(s): 392620; 610120; 610230; 620140; 620240); (ICS code(s): 13.340.10)</t>
  </si>
  <si>
    <t>610120 - Overcoats, car coats, capes, cloaks, anoraks, incl. ski jackets, windcheaters, wind-jackets and similar articles of cotton, for men or boys, knitted or crocheted (excl. suits, ensembles, jackets, blazers, bib and brace overalls and trousers); 610230 - Women's or girls' overcoats, car coats, capes, cloaks, anoraks, incl. ski jackets, windcheaters, wind-jackets and similar articles of man-made fibres, knitted or crocheted (excl. suits, ensembles, jackets, blazers, dresses, skirts, divided skirts, trousers, bib and brace overalls); 620140 - Men's or boys' overcoats, car-coats, capes, cloaks, anoraks, incl. ski jackets, wind-cheaters, wind-jackets and similar articles, of man-made fibres (excl. knitted or crocheted, suits, ensembles, jackets, blazers and trousers); 620240 - Women's or girls' overcoats, car-coats, capes, cloaks, anoraks, incl. ski jackets, wind-cheaters, wind-jackets and similar articles, of man-made fibres (excl. knitted or crocheted, suits, ensembles, jackets, blazers and trousers); 392620 - Articles of apparel and clothing accessories produced by the stitching or sticking together of plastic sheeting, incl. gloves, mittens and mitts (excl. goods of 9619)</t>
  </si>
  <si>
    <r>
      <rPr>
        <sz val="11"/>
        <rFont val="Calibri"/>
      </rPr>
      <t>https://members.wto.org/crnattachments/2026/TBT/CHN/26_03578_00_x.pdf</t>
    </r>
  </si>
  <si>
    <t>National Standard of the P.R.C., Medical electrical equipment — Part 2-85: Particular requirements for the basic safety and essential performance of cerebral tissue oximeter equipment</t>
  </si>
  <si>
    <t>This document applies to basic safety and essential performance requirements of cerebral tissue oximeter equipment._x000D_
This document applies to cerebral tissue oximeter equipment for human application, including cerebral tissue oximeter monitors, cerebral tissue oximeter probes and probe cable extenders._x000D_
This document also applies to medical electrical (ME) cerebral tissue oximeter equipment intended to compensate or alleviate diseases and injuries, as well as such equipment intended for home care and emergency medical service environments, such as ambulances and air medical transport. Supplementary standards may be applicable to such equipment used in these environments.</t>
  </si>
  <si>
    <t>Patient monitor, brain and regional tissue oxygen saturation sensor, brain and regional tissue oxygen saturation monitor, brain and regional blood oxygen detector, brain and regional blood oxygen sensor, non-invasive cerebral oxygen monitoring device (HS code(s): 901819); (ICS code(s): 11.040.10)</t>
  </si>
  <si>
    <t>901819 - Electro-diagnostic apparatus, incl. apparatus for functional exploratory examination or for checking physiological parameters (excl. electro-cardiographs, ultrasonic scanning apparatus, magnetic resonance imaging apparatus and scintigraphic apparatus)</t>
  </si>
  <si>
    <t>36 months after approval</t>
  </si>
  <si>
    <r>
      <rPr>
        <sz val="11"/>
        <rFont val="Calibri"/>
      </rPr>
      <t>https://members.wto.org/crnattachments/2026/TBT/CHN/26_03579_00_x.pdf</t>
    </r>
  </si>
  <si>
    <t>National Standard of the P.R.C., Head protection—Safety helmets</t>
  </si>
  <si>
    <t>This document specifies the classification and labeling, technical requirements, testing procedures and identification criteria for safety helmets._x000D_
This document applies to safety helmets used for head protection in workplaces._x000D_
This document does not apply to head protection products for fire safety, emergency rescue, sports use or automotive applications.</t>
  </si>
  <si>
    <t>Safety helmets (HS code(s): 650610); (ICS code(s): 13.340.20)</t>
  </si>
  <si>
    <t>650610 - Safety headgear, whether or not lined or trimmed</t>
  </si>
  <si>
    <r>
      <rPr>
        <sz val="11"/>
        <rFont val="Calibri"/>
      </rPr>
      <t>https://members.wto.org/crnattachments/2026/TBT/CHN/26_03580_00_x.pdf</t>
    </r>
  </si>
  <si>
    <t>National Standard of the P.R.C., Respiratory protection—Self-contained open-circuit compressed air breathing apparatus for escape</t>
  </si>
  <si>
    <t>This document specifies the classification, grading, marking, technical requirements, test methods, labeling and packaging for self-contained open-circuit compressed air escape breathing apparatus.  _x000D_
This document applies to self-contained open-circuit compressed air breathing escape apparatus for emergency escape in accident workplaces and public areas.  _x000D_
This document does not apply to work-purpose self-contained open-circuit compressed air breathing apparatus, oxygen breathing apparatus or diving breathing apparatus.</t>
  </si>
  <si>
    <t>Self-contained open-circuit compressed air breathing apparatus for escape (HS code(s): 9020); (ICS code(s): 13.340.30)</t>
  </si>
  <si>
    <t>9020 - Other breathing appliances and gas masks, excluding protective masks having neither mechanical parts nor replaceable filters.</t>
  </si>
  <si>
    <t>13.340.30 - Respiratory protective devices</t>
  </si>
  <si>
    <t>Prevention of deceptive practices and consumer protection (TBT); Protection of human health or safety (TBT); Quality requirements (TBT)</t>
  </si>
  <si>
    <r>
      <rPr>
        <sz val="11"/>
        <rFont val="Calibri"/>
      </rPr>
      <t>https://members.wto.org/crnattachments/2026/TBT/CHN/26_03581_00_x.pdf</t>
    </r>
  </si>
  <si>
    <t>National Standard of the P.R.C., Respiratory protection — Powered air-purifying respirator</t>
  </si>
  <si>
    <t>This document specifies the classification, marking, technical requirements, test methods and labeling for powered air-purifying respirators.  _x000D_
This document applies to powered air-purifying respirators designed to protect against particulates and toxic or hazardous gases or vapors.  _x000D_
This document does not apply to respirators designed for  fire scenes, explosion atmosphere, oxygen-deficient environments, or emergency escape.</t>
  </si>
  <si>
    <t>Powered air-purifying respirator (HS code(s): 9020); (ICS code(s): 13.340.30)</t>
  </si>
  <si>
    <r>
      <rPr>
        <sz val="11"/>
        <rFont val="Calibri"/>
      </rPr>
      <t>https://members.wto.org/crnattachments/2026/TBT/CHN/26_03582_00_x.pdf</t>
    </r>
  </si>
  <si>
    <t>Egypt</t>
  </si>
  <si>
    <t>Draft of Egyptian standard ES 1595-3 for “ Single-use medical examination gloves Part 3: Specification for gloves made from poly (vinyl chloride) ”.</t>
  </si>
  <si>
    <t>This draft of Egyptian standard ES 1595-3 specifies requirements for packaged sterile, or bulked non-sterile, poly (vinyl chloride) gloves intended for use in medical examinations, and diagnostic or therapeutic procedures, to protect the patient and the user from cross-contamination. It also covers poly (vinyl chloride) gloves intended for use in handling contaminated medical materials.Worth mentioning is that this draft standard adopts the technical content of ISO 11193-2:2006</t>
  </si>
  <si>
    <t>Hospital equipment (ICS code(s): 11.140); Other rubber and plastics products (ICS code(s): 83.140.99)</t>
  </si>
  <si>
    <t>11.140 - Hospital equipment; 83.140.99 - Other rubber and plastics products</t>
  </si>
  <si>
    <t>Safety requirements</t>
  </si>
  <si>
    <t>ISO 11193-2:2006</t>
  </si>
  <si>
    <t>Draft Commission delegated directive amending Annex III and IV to Directive 2011/65/EU of the European Parliament and of the Council as regards exemption points for lead and cadmium in certain electrical and electronic equipment </t>
  </si>
  <si>
    <t>This draft Commission Delegated Directive concerns applications for specific and temporary exemption from the RoHS 2 (Directive 2011/65/EU) substance restrictions. The criteria for granting renewal are mostly met and it is proposed to renew and amend certain exemptions under the Annex III and IV of the Directive 2011/65/EU. </t>
  </si>
  <si>
    <t>Electrical and electronic equipment </t>
  </si>
  <si>
    <t>31.020 - Electronic components in general</t>
  </si>
  <si>
    <t>Adaptation of the Annexes to scientific and technical progress in order to allow innovation without compromising the objectives in Article 1 of the Directive 2011/65/EU.</t>
  </si>
  <si>
    <t>20 days from publication in the Official Journal of the EU (about three months after adoption approximately)</t>
  </si>
  <si>
    <r>
      <rPr>
        <sz val="11"/>
        <rFont val="Calibri"/>
      </rPr>
      <t>https://members.wto.org/crnattachments/2026/TBT/EEC/26_03602_00_e.pdf
https://members.wto.org/crnattachments/2026/TBT/EEC/26_03602_01_e.pdf</t>
    </r>
  </si>
  <si>
    <t>Five scientific background studies evaluating the specific exemptions are available at https://op.europa.eu/en/publication-detail/-/publication/252f2c11-c577-11ea-b3a4-01aa75ed71a1/language-en,https://op.europa.eu/en/publication-detail/-/publication/0c46722c-9523-11ec-b4e4-01aa75ed71a1/language-enhttps://op.europa.eu/en/publication-detail/-/publication/65558f0a-b61f-11ec-b6f4-01aa75ed71a1/language-en https://op.europa.eu/en/publication-detail/-/publication/1b624121-8272-11ed-9887-01aa75ed71a1/language-en and https://op.europa.eu/en/publication-detail/-/publication/708d9a2a-26e1-11ef-a195-01aa75ed71a1/language-en.Directive 2011/65/EU of the European Parliament and of the Council of 8 June 2011 on the restriction of the use of certain hazardous substances in electrical and electronic equipment:http://eur-lex.europa.eu/legal-content/EN/TXT/?qid=1438768100804&amp;uri=CELEX:32011L0065</t>
  </si>
  <si>
    <t>COMMISSION DELEGATED REGULATION (EU) supplementing Regulation (EU) 2024/3110 of the European Parliament and of the Council by establishing the applicable assessment and verification systems for product families and categories</t>
  </si>
  <si>
    <t>Assessment and verification system applicable to each product family or product category</t>
  </si>
  <si>
    <t>91 - CONSTRUCTION MATERIALS AND BUILDING</t>
  </si>
  <si>
    <t>Harmonization (TBT); Reducing trade barriers and facilitating trade (TBT)</t>
  </si>
  <si>
    <t>Establishment of the assessment and verification system applicable to each product family or product category by setting out the third-party tasks to be performed by notified bodies in relation to the assessment and verification of the performance of construction products and those related to the fulfilment of requirements. This delegated act provides continuity with the approach adopted under Regulation (EU) 305/2011</t>
  </si>
  <si>
    <t>2nd quarter 2026</t>
  </si>
  <si>
    <r>
      <rPr>
        <sz val="11"/>
        <rFont val="Calibri"/>
      </rPr>
      <t>https://members.wto.org/crnattachments/2026/TBT/EEC/26_03606_00_e.pdf
https://members.wto.org/crnattachments/2026/TBT/EEC/26_03606_01_e.pdf</t>
    </r>
  </si>
  <si>
    <t>-Regulation (EU) 2024/3110 of the European Parliament and of the Council of 27 November 2024 laying down harmonised rules for the marketing of construction products and repealing Regulation (EU) No 305/2011 (Text with EEA relevance) OJ L, 2024/3110, 18.12.2024, ELI: http://data.europa.eu/eli/reg/2024/3110/oj</t>
  </si>
  <si>
    <t>Australia</t>
  </si>
  <si>
    <t>Limited review of the mandatory safety standard for toys containing magnets</t>
  </si>
  <si>
    <t>The mandatory standard for toys containing magnets was introduced in 2010 to reduce the risk of serious injury or death from children ingesting small high- powered magnets or magnetic components supplied with children's toys.The mandatory standard covers requirements for design, construction, testing and information labelling. It was last updated in 2020 and references now outdated versions of the voluntary Australian, international, European and US standards.The ACCC is conducting a limited review of the mandatory standard for toys containing magnets. The purpose of this limited review is to seek stakeholder views about:referencing updated voluntary Australian and overseas standards that provide an equivalent or better level of safetywhether adding dynamic references is appropriate - so updates to referenced voluntary standards flow through to the mandatory standard.The mandatory standard currently references the following 4 voluntary standards:Australian and New Zealand standard: AS/NZS ISO 8124.1:2019 Safety of toys Part 1: Safety aspects related to mechanical and physical properties (direct adoption of the voluntary international standard)clause 4.1 and 4.31 (with modifications)International standard: ISO 8124-1:2018 Safety of toys – Part 1: Safety aspects related to mechanical and physical propertiesclause 4.1 and 4.31 (with modifications)European standard: EN 71-1:2014+A1:2018 Safety of toys - Part 1: Mechanical and physical propertiesclause 4.23US standard: ASTM F963-17 Standard Consumer Safety Specification for Toy Safetyclause 4.38clause 8.5 and 8.9 (with modifications)The limited review seeks views about allowing suppliers to comply with the most recent versions of the following voluntary standards:Australian and New Zealand standard: AS/NZS ISO 8124.1:2023 Safety of toys Part 1: Safety aspects related to mechanical and physical propertiesInternational standard: ISO 8124-1:2022/Amd 1:2025 Safety of toys – Part 1: Safety aspects related to mechanical and physical propertiesEuropean standard: EN 71-1:2026 Safety of toys - Part 1: Mechanical and physical propertiesUS standard: ASTM F963-23 Standard Consumer Safety Specification for Toy Safety.Each of these updated voluntary standards have identical requirements for magnets and magnetic components in toys to their individual predecessors. We are seeking stakeholder views on whether to continue to reference the relevant clauses as those currently referenced in the mandatory standard, from each of these updated voluntary standards.</t>
  </si>
  <si>
    <t>Children's toys containing magnets – being children's toys that are products designed or clearly intended for use in play by children under the age of 14 years.This regulation addresses the risk of children from swallowing small-high powered magnets in toys.</t>
  </si>
  <si>
    <t>97.200.50 - Toys</t>
  </si>
  <si>
    <t>The objective of the mandatory safety standard is to reduce the risk of serious injury or death to children under 14 years of age from small high-powered magnets or magnetic components supplied with children's toys. It provides manufacturers and suppliers of toys with design, construction, testing and warning requirements for toys and toy components.Referencing updated voluntary international standards, alongside the updated voluntary Australian standard, reduces the regulatory burden on suppliers by reducing administrative, testing and compliance costs where a product already conforms to the requirements of the specified voluntary standard.; Protection of human health or safety; Reducing trade barriers and facilitating trade</t>
  </si>
  <si>
    <t>Not applicable - we are consulting on whether the mandatory safety standard should be updated</t>
  </si>
  <si>
    <r>
      <rPr>
        <sz val="11"/>
        <rFont val="Calibri"/>
      </rPr>
      <t>https://consultation.accc.gov.au/accc/toys-containing-magnets-limited-review</t>
    </r>
  </si>
  <si>
    <t>Current mandatory safety standard – Consumer Goods (Toys Containing Magnets) Safety Standard 2020ACCC Product Safety page – Toys containing magnets mandatory standardConsultation for the limited review of toys containing magnets – Limited review of the toys containing magnets mandatory safety standardThe International and Australian/New Zealand standards are available for purchase from Standards AustraliaIntertek Inform or Accuris</t>
  </si>
  <si>
    <t>National Standard of the P.R.C., Safety requirements for dismantling and crushing of traction battery used in electric vehicle</t>
  </si>
  <si>
    <t>This standard specifies the basic requirements as well as safety requirements for dismantling and shredding during the recycling process of traction batteries used in electric vehicles._x000D_
This standard applies to the processes such as dismantling and shredding during the recycling process of traction batteries used in electric vehicles.</t>
  </si>
  <si>
    <t>Spent traction battery used in electric vehicle (HS code(s): 8548); (ICS code(s): 43.020)</t>
  </si>
  <si>
    <t>8548 - Electrical parts of machinery or apparatus, not specified or included elsewhere in this Chapter.</t>
  </si>
  <si>
    <t>43.120 - Electric road vehicles; 43.020 - Road vehicles in general</t>
  </si>
  <si>
    <t>2028-01-01</t>
  </si>
  <si>
    <r>
      <rPr>
        <sz val="11"/>
        <rFont val="Calibri"/>
      </rPr>
      <t>https://members.wto.org/crnattachments/2026/TBT/CHN/26_03554_00_x.pdf</t>
    </r>
  </si>
  <si>
    <t>Draft Order of the Ministry of Health of Ukraine “On Approval of the Procedure for Imposing a Prohibition (Temporary Prohibition) and Withdrawal of Medicines from Circulation on the Territory of Ukraine”</t>
  </si>
  <si>
    <t>The draft Order has been developed pursuant to Article 109(6) of the Law of Ukraine No. 2469-IX of 28 July 2022 "On Medicines" and aims to improve the procedure for imposing a prohibition (temporary prohibition) on the circulation of medicines, withdrawing medicines from circulation by the state control authority and recalling medicines from circulation by the marketing authorisation holder. It also provides for a mechanism for restoring the circulation of medicines and for preventing the circulation of substandard, unregistered (except as provided for by Law of Ukraine No. 2469-IX) and counterfeit medicines. _x000D_
The Procedure approved by the draft Order sets out the process for adopting decisions to impose a prohibition (temporary prohibition) on the circulation in Ukraine of batches of medicines that do not comply with the requirements established by legislation and regulatory documents, as well as medicines imported into or exported from Ukraine in violation of the applicable legal requirements. It also establishes the procedure for the withdrawal of such medicines from circulation._x000D_
In addition, the draft Order repeals Order of the Ministry of Health of Ukraine No. 809 of 22 November 2011 "On Approval of the Procedure for Establishment Prohibition (Temporary Prohibition) and Restoring the Circulation of Medicinal Products in Ukraine" (notified in document G/TBT/N/UKR/70). </t>
  </si>
  <si>
    <t>11.100 - Laboratory medicine</t>
  </si>
  <si>
    <t>Prevention of deceptive practices and consumer protection (TBT); Protection of human health or safety (TBT); Quality requirements (TBT); Harmonization (TBT)</t>
  </si>
  <si>
    <t>This Order shall enter into force simultaneously with the enactment of the Law of Ukraine of 28 July 2022 No. 2469-IX "On Medicines", i.e. 1 January 2027.</t>
  </si>
  <si>
    <r>
      <rPr>
        <sz val="11"/>
        <rFont val="Calibri"/>
      </rPr>
      <t>https://members.wto.org/crnattachments/2026/TBT/UKR/26_03550_00_x.pdf
https://members.wto.org/crnattachments/2026/TBT/UKR/26_03550_01_x.pdf
https://members.wto.org/crnattachments/2026/TBT/UKR/26_03550_02_x.pdf
https://members.wto.org/crnattachments/2026/TBT/UKR/26_03550_03_x.pdf</t>
    </r>
  </si>
  <si>
    <t>Law of Ukraine of 28 July 2022 No. 2469-IX “On Medicines” (notified in G/TBT/N/UKR/301);_x000D_
Order of the Ministry of Health of Ukraine No. 277 “Some Issues of Implementation of the Law of Ukraine No. 3860-IX “On Amendments to Certain Laws of Ukraine on Parallel Import of Medicines” of 16 July 2024” of 17 February 2025 (notified in document  G/TBT/N/UKR/319/Rev.1/Add.1);_x000D_
Order of the Ministry of Health of Ukraine No. 1801 of 5 August 2020 "On Approval of the Procedure for Termination of Registration Certificate for a Medicine and to the Regulation on the Commission of the Ministry of Health of Ukraine for Termination of Registration Certificate for a Medicine” (notified in document G/TBT/N/UKR/360).</t>
  </si>
  <si>
    <t>Pipeline Safety: Repair Criteria for Hazardous Liquid and Gas 
Transmission Pipelines</t>
  </si>
  <si>
    <t>Notice of proposed rulemaking - The Pipeline and Hazardous Materials Safety Administration (PHMSA) proposes to modernize and to clarify the anomaly 
response criteria in the Federal pipeline safety regulations for gas 
transmission and hazardous liquid pipelines. Driven by twenty years of 
technological development, modern engineering concepts allow operators 
to identify, schedule, and remediate pipeline anomalies more 
effectively and in a less costly manner. PHMSA proposes incorporating 
these improved safety practices into its regulations by finalizing 
certain safety improvements advanced in recent rulemakings for gas 
transmission pipelines and extending those changes to hazardous liquid 
pipelines. In addition, PHMSA proposes certain non-substantive 
revisions to its gas and hazardous liquid repair regulations to improve 
compliance.</t>
  </si>
  <si>
    <t>Pipeline safety; Accident and disaster control (ICS code(s): 13.200); Pipeline components and pipelines (ICS code(s): 23.040)</t>
  </si>
  <si>
    <t>13.200 - Accident and disaster control; 23.040 - Pipeline components and pipelines</t>
  </si>
  <si>
    <t>Protection of human health or safety (TBT); Protection of the environment (TBT); Cost saving and productivity enhancement (TBT)</t>
  </si>
  <si>
    <r>
      <rPr>
        <sz val="11"/>
        <rFont val="Calibri"/>
      </rPr>
      <t>https://members.wto.org/crnattachments/2026/TBT/USA/26_03548_00_e.pdf</t>
    </r>
  </si>
  <si>
    <t xml:space="preserve">91 Federal Register (FR) 42272, 8 July 2026; Title 49 Code of Federal Regulations (CFR) Parts 192 and 195_x000D_
https://www.govinfo.gov/content/pkg/FR-2026-07-08/html/2026-13805.htm_x000D_
https://www.govinfo.gov/content/pkg/FR-2026-07-08/pdf/2026-13805.pdfThis notice of proposed rulemaking is identified by Docket Number PHMSA-2025-0019. The Docket Folder is available from Regulations.gov at https://www.regulations.gov/docket/PHMSA-2025-0019/document and provides access to primary and supporting documents as well as comments received. Documents are also accessible from Regulations.gov by searching the Docket Number. _x000D_
_x000D_
</t>
  </si>
  <si>
    <t>Chile</t>
  </si>
  <si>
    <t>APRUEBA INSTRUCTIVO PARA EL USUARIO SOBRE EL CONTROL DE SERIE DE PRODUCTOS FARMACÉUTICOS DE USO HUMANO Y SUS TRÁMITES ASOCIADOS, Y DEJA SIN EFECTO RESOLUCIÓN QUE INDICA.</t>
  </si>
  <si>
    <t>In Chile, the series control of pharmaceutical products consists of reviewing manufacturing and control documentation, as well as carrying out analytical evaluations based on risk assessment, for each lot or sublot of a pharmaceutical product before its distribution and use. It is mandatory for biological products and for other pharmaceutical products that, for various reasons, the ISP has decided to subject to such control. It is carried out to ensure quality and safety through independent controls. This process includes the lot release subprocess, which applies to vaccines and blood products, and the biological products control subprocess, which applies to other biological products.</t>
  </si>
  <si>
    <t>Productos farmacéuticos de uso humano</t>
  </si>
  <si>
    <r>
      <rPr>
        <sz val="11"/>
        <rFont val="Calibri"/>
      </rPr>
      <t>https://members.wto.org/crnattachments/2026/TBT/CHL/26_03516_00_s.pdf</t>
    </r>
  </si>
  <si>
    <t>• Decreto Supremo N°3 Productos Farmacéuticos, de 2010, Ministerio de Salud.• Resolución Exenta N° 2329, de fecha 19 de mayo de 2023, Instituto de Salud Pública.G/TBT/N/CHL/800- 2 -</t>
  </si>
  <si>
    <t>Amending Regulation (EC) No 1223/2009 of the European Parliament and of the Council as regards the use in cosmetic products of certain substances, including those classified as carcinogenic, mutagenic or toxic for reproduction.</t>
  </si>
  <si>
    <t>The draft measure is required to enact the prohibition to use, as cosmetic substances classified as carcinogenic, mutagenic or toxic for reproduction (CMR) by Commission Regulation (EU) No 2025/1222 (OJ L, 2025/1222, 20.6.2025, ELI: http://data.europa.eu/eli/reg_del/2025/1222/oj, which has been adopted based on the CLP Regulation and will apply from 1 February 2027. The amendment of the Cosmetics Regulation is, therefore, needed to transpose the new CMRs classification provided by Commission Regulation (EU) No 2025/1222. In addition, the draft Regulation also introduces restrictions and prohibitions concerning several cosmetic substances following the latest scientific assessments by the Scientific Committee on Consumer Safety (SCCS). The draft Regulation notably:prohibits Benzophenone-1, Benzophenone-2, Basic Brown 16, Basic Blue 99 and prostaglandin analogues following SCCS conclusions that they are not safe for use in cosmetic products; introduces or updates existing restrictions for Butylated Hydroxyanisole (BHA), Butylparaben, Cannabidiol (CBD) and Hydroxyapatite (nano) for which safe use could only be demonstrated by the SCCS under specific conditions; andremoves existing ban derogations for mercury-containing preservatives.</t>
  </si>
  <si>
    <r>
      <rPr>
        <sz val="11"/>
        <rFont val="Calibri"/>
      </rPr>
      <t>https://members.wto.org/crnattachments/2026/TBT/EEC/26_03531_00_e.pdf
https://members.wto.org/crnattachments/2026/TBT/EEC/26_03531_01_e.pdf</t>
    </r>
  </si>
  <si>
    <t>Regulation (EC) No 1223/2009 of the European Parliament and of the Council of 30 November 2009 on Cosmetic Products (OJ L 342, 22.12.2009, p. 59‑209http://eur-lex.europa.eu/legal-content/EN/TXT/?qid=1415977955828&amp;uri=CELEX:32009R1223Commission Delegated Regulation (EU) 2025/1222 of 2 April 2025 amending Regulation (EC) No 1272/2008 of the European Parliament and of the Council as regards the harmonised classification and labelling of certain substances OJ L, 2025/1222, 20.6.2025, ELI: http://data.europa.eu/eli/reg_del/2025/1222/oj</t>
  </si>
  <si>
    <t>Draft Commission Implementing Decision (EU) not renewing the approval of medetomidine as an active substance for use in biocidal products of product-type 21 in accordance with Regulation (EU) No 528/2012 of the European Parliament and of the Council </t>
  </si>
  <si>
    <t>This draft Commission Implementing Decision does not renew the approval of medetomidine as an active substance for use in biocidal products of product-type 21. Medetomidine has endocrine disrupting properties that may cause adverse effects in humans in accordance with the criteria laid down in Commission Delegated Regulation (EU) 2017/2100[1]. Medetomidine therefore meets the exclusion criterion set out in Article 5(1), point (d), of Regulation (EU) No 528/2012. Alternatives are available for its use in biocidal products of product-type 21. None of the derogation criteria under Article 5(2) of the BPR are considered met.It is therefore appropriate not to renew the approval of medetomidine as an active substance for use in biocidal products of product-type 21.The opinion of the European Chemicals Agency can be found on its website (Biocidal Products Committee opinions on active substance approval - ECHA (europa.eu)</t>
  </si>
  <si>
    <t>Biocidal products</t>
  </si>
  <si>
    <t>71.100 - Products of the chemical industry</t>
  </si>
  <si>
    <t>Protection of public health. Harmonisation of the EU market on biocidal products.</t>
  </si>
  <si>
    <t>20 days from publication in the Official Journal of the EU</t>
  </si>
  <si>
    <r>
      <rPr>
        <sz val="11"/>
        <rFont val="Calibri"/>
      </rPr>
      <t>https://members.wto.org/crnattachments/2026/TBT/EEC/26_03532_00_e.pdf</t>
    </r>
  </si>
  <si>
    <t>Regulation (EU) No 528/2012 of the European Parliament and of the Council of 22 May 2012 concerning the making available on the market and use of biocidal products (OJ L 167, 27.6.2012, p. 1.). Available in all EU languages. EUR-Lex - 32012R0528 - EN - EUR-Lex (europa.eu)</t>
  </si>
  <si>
    <t>Draft Commission Implementing Decision (EU) repealing Implementing Decision (EU) 2026/1089 postponing the expiry date of the approval of medetomidine for use in biocidal products of product-type 21 in accordance with Regulation (EU) No 528/2012 of the European Parliament and of the Council</t>
  </si>
  <si>
    <t>This draft Commission Implementing Decision repeals the postponement of the expiry date of the approval of medetomidine for use in biocidal products of product type (PT) 21.On 27 June 2021, an application was submitted in accordance with Article 13(1) of Regulation (EU) No 528/2012 for the renewal of the approval of medetomidine for use in biocidal products of product-type 21. On 28 May 2024 the Agency adopted its opinion on medetomidine for PT21, having regard to the conclusions of the evaluating competent authority.Given the opinion of Agency, medetomidine has endocrine disrupting properties that may cause adverse effects in humans in accordance with the criteria laid down in Commission Delegated Regulation (EU) 2017/2100. Medetomidine therefore meets the exclusion criterion set out in Article 5(1), point (d), of Regulation (EU) No 528/2012. Alternatives are available for its use in biocidal products of product-type 21. None of the derogation criteria under Article 5(2) of the BPR are considered met.Consequently, a draft Decision is being prepared to not renew the approval of medetomidine for PT 21. Further to that Decision, it is necessary to repeal the postponement of the expiry date of the approval of medetomidine for PT21. The present draft Decision therefore intends to repeal Decision (EU) 2026/1089 postponing the expiry date of the approval of medetomidine for PT21.</t>
  </si>
  <si>
    <r>
      <rPr>
        <sz val="11"/>
        <rFont val="Calibri"/>
      </rPr>
      <t>https://members.wto.org/crnattachments/2026/TBT/EEC/26_03533_00_e.pdf</t>
    </r>
  </si>
  <si>
    <t>Draft Commission Implementing Decision on the non-approval of 1,3-Bis(hydroxymethyl)-5,5-dimethylimidazolidine-2,4-dione (DMDMH) as an existing active substance for use in biocidal products of product types 6 and 13in accordance with Regulation (EU) No 528/2012 of the European Parliament and of the Council</t>
  </si>
  <si>
    <t>This draft Commission Implementing Decision does not approve 1,3-Bis(hydroxymethyl)-5,5-dimethylimidazolidine-2,4-dione (DMDMH) as an existing active substance for use in biocidal products of product types 6 and 13.This active substance cannot be approved because no sufficient efficacy was demonstrated for any use. In addition, for the environment, no safe use could be identified. As a consequence, articles treated with or incorporating this active substance may not be placed on the market in the Union 180 days after a decision on the non-approval. </t>
  </si>
  <si>
    <t>20 days from publication in the Official Journal of the EU (Application 12 months after adoption)</t>
  </si>
  <si>
    <r>
      <rPr>
        <sz val="11"/>
        <rFont val="Calibri"/>
      </rPr>
      <t>https://members.wto.org/crnattachments/2026/TBT/EEC/26_03543_00_e.pdf</t>
    </r>
  </si>
  <si>
    <t>Regulation (EU) No 528/2012 of the European Parliament and of the Council of 22 May 2012 concerning the making available on the market and use of biocidal products (OJ L 167, 27.6.2012, p. 1.). Available in all EU languages. EUR-Lex - 32012R0528 - EN - EUR-Lex (europa.eu)</t>
  </si>
  <si>
    <t>France</t>
  </si>
  <si>
    <t>Décret relatif aux exigences de performance environnementale concernant l'installation d'un équipement de chauffage ou de production d'eau chaude sanitaire applicable à la construction de bâtiments ou parties de bâtiments</t>
  </si>
  <si>
    <t>The draft decree provides as follows:Remove the option to use hybrid systems that rely on fuel oil (amendment to Regulation No. 171-13 of the French Building and Housing Code (CCH) resulting from Decree No. 2022-8 of 5 January 2022);G/TBT/N/FRA/244- 2 - Introduce, for new buildings, a ban on the installation of boilers with greenhouse gas emissions above 79 g/kWh, which corresponds to the regulatory threshold for electricity emissions;Provide for an exemption from compliance with this threshold for systems used as back-up, as well as for technical systems connected to district heating networks. Buildings subject to specific land-use or property restrictions that make it impossible to implement this measure may also be exempted.The draft decree seeks to transpose Articles 7 and 11 of Directive (EU) 2024/1275 of the European Parliament and of the Council of 24 April 2024 on the energy performance of buildings (EPBD). These regulations stipulate that new buildings must not consume any on-site fossil fuels from 2028 onwards for public sector buildings, and from 2030 onwards for the rest of the building stock.</t>
  </si>
  <si>
    <t>- Autres appareils: (Code(s) du SH: 73218)Composant d'un système technique ou système technique dans son entier ayant les caractéristiques suivantes :- Il est intégré au bâtiment, à la partie de bâtiment ou à sa parcelle,- Il contribue au fonctionnement d'un bâtiment pour le chauffage, le refroidissement ou l'eau chaude sanitaire.</t>
  </si>
  <si>
    <t>73218 - - Other appliances:</t>
  </si>
  <si>
    <t>91.140.65 - Water heating equipment; 97.100 - Domestic, commercial and industrial heating appliances</t>
  </si>
  <si>
    <t>Le projet de décret vise à transposer les articles 7 et 11 de la directive (UE) 2024/1275 du Parlement européen et du Conseil du 24 avril 2024 sur la performance énergétique des bâtiments (DPEB). Ceux-ci imposent que les bâtiments neufs ne consomment pas d’énergie fossile sur site à partir de 2028 pour les bâtiments des organismes publics, et de 2030 pour le reste du parc.Par ailleurs, le gouvernement français a présenté en avril 2026 un plan national d’électrification des usages, qui vise 3 objectifs :Renforcer l’indépendance énergétique du pays à l’aide de l’énergie électrique produite de manière décarbonée,Réduire durablement les dépenses d’énergie des ménages, des entreprises et des services publics, Participer à la réindustrialisation de la France, en poursuivant la transformation de l’économie.Ce plan se décline notamment pour la construction des bâtiments via sa mesure 5 « Fin du gaz dans la construction neuve ». Cette mesure entrera en vigueur au 1er janvier 2027 pour les logements, et dans les années suivantes concernant les bâtiments tertiaires. Le projet de décret notifié constitue la traduction réglementaire de cette mesure._x000D_
Enfin, le projet de décret supprime la possibilité d’installer des systèmes hybrides ayant recours à du fioul, que ce soit pour des bâtiments neufs ou en cours de rénovation. Cette disposition est en conformité avec la Stratégie Nationale Bas Carbone qui vise l’élimination complète du fioul d’ici 2035._x000D_
De manière plus générale, l’objectif d’intérêt général poursuivi par ces mesures est la lutte contre le changement climatique, via la réduction de l’utilisation d’énergies fossiles dans les bâtiments, qui représentent environ 16% des émissions carbone de la France.</t>
  </si>
  <si>
    <r>
      <rPr>
        <sz val="11"/>
        <rFont val="Calibri"/>
      </rPr>
      <t>https://members.wto.org/crnattachments/2026/TBT/FRA/26_03521_00_f.pdf</t>
    </r>
  </si>
  <si>
    <t>KS 2263:2026 Bay Leaf ― Specification (Amendment 1: Amendment to Table 3- Heavy metal contaminant limits)</t>
  </si>
  <si>
    <t>Amendment 1: Amendment to Table 3- Heavy metal contaminant limits. Addition of the column on heavy metal to the table. </t>
  </si>
  <si>
    <t>Food additives (ICS code(s): 67.220.20), Bay leaf</t>
  </si>
  <si>
    <t>67.220.20 - Food additives</t>
  </si>
  <si>
    <t>Protection of human health or safety (TBT); Quality requirements (TBT); Reducing trade barriers and facilitating trade (TBT)</t>
  </si>
  <si>
    <r>
      <rPr>
        <sz val="11"/>
        <rFont val="Calibri"/>
      </rPr>
      <t>https://members.wto.org/crnattachments/2026/TBT/KEN/26_03544_00_e.pdf
https://webstore.kebs.org/index.php?route=product/product&amp;product_id=11688&amp;search=2263 - The access link to the document being amended.</t>
    </r>
  </si>
  <si>
    <t>EAS 35, Edible salt — Specification=KS EAS 38, Labelling of pre-packaged foodsKS EAS 39, Code of hygienic practice for food and drink manufacturing companiesKS ISO 7954:1, Microbiology of food and animal feeding stuffs — General guidance for enumeration of yeasts _x000D_
and moulds — Part 8: Colony count technique at 25 degrees CKS ISO 4832, Microbiology of food and animal feeding stuffs — Horizontal method for the enumeration of coli _x000D_
forms — Part 3: Colony-count technique.KS ISO 6579, Microbiology of food and animal feeding stuffs — Part 6: Horizontal method for the detection of _x000D_
Salmonella sppKS ISO 6888-1, Microbiology of food and animal feeding stuffs ¾ Horizontal method for the enumeration of _x000D_
coagulase-positive staphylococci (Staphylococcus aureus and other species) ¾ Part 1: Technique using Baird_x0002_Parker agar mediumKS ISO 7521, Microbiology of food and animal feeding stuffs — Horizontal method for the detection and _x000D_
enumeration of presumptive Escherichia coli — Most probable number techniqueKS ISO 793, Microbiology of food and animal feeding stuffs — Horizontal method for the enumeration of _x000D_
Clostridium perfrigens — Colony-count techniqueKS ISO 6633, Fruits, vegetables and derived products — Determination of lead content — Flameless atomic _x000D_
absorption spectrometric methodKS ISO 6634, Fruits, vegetables and derived products — Determination of arsenic content — Silver _x000D_
diethlydithiocarbamate spectrophotometric MethodKS ISO 6637, Fruits, vegetables and derived products — Determination of mercury content — Flameless atomic _x000D_
absorption methodKS ISO 927, Spices and condiments — Determination of extraneous matter and foreign matter contentKS ISO 928, Spices and condiments — Determination of total ashKS ISO 939, Spices and condiments — Determination of Moisture content —Entrainment methodKS ISO 930, Spices and condiments — Determination of acid insoluble ashKS ISO 948, Spices and condiments — SamplingKS ISO 6571, Spices, condiments and herbs — Determination of volatile oil content (hydro distillation method)S ISO 16050, Foodstuffs — Determination of Aflatoxin B1, and the total contents of Aflatoxins B1, B2, G1 and _x000D_
G2 in cereals, nuts and derived products — High performance liquid chromatographic methodKS 660, Guide to safe use of food additives</t>
  </si>
  <si>
    <t>Proposed Amendment of the “Labelling Standards for Health Functional Foods”</t>
  </si>
  <si>
    <t>The Ministry of Food and Drug Safety of Korea would like to revise the below statement from Health Functional Foods Labeling Standards. The main point of the amendment is as follows:1) Revision of the Health Functional Food Symbol</t>
  </si>
  <si>
    <t>Food</t>
  </si>
  <si>
    <r>
      <rPr>
        <sz val="11"/>
        <rFont val="Calibri"/>
      </rPr>
      <t>https://members.wto.org/crnattachments/2026/TBT/KOR/26_03540_00_x.pdf</t>
    </r>
  </si>
  <si>
    <t>Ministry Food and Drug Safety Advance Notice No. 2026-314 ( 1 July 2026)</t>
  </si>
  <si>
    <t>Plugs, socket-outlets, vehicle connectors and vehicle inlets — Conductive charging of electric vehicles — Part 3: Dimensional compatibility requirements for DC and AC/DC pin and contact-tube vehicle couplers(KC 62196-3)</t>
  </si>
  <si>
    <t>Harmonization with international standards(IEC 62196-3)</t>
  </si>
  <si>
    <t>EV charger, Electric vehicle supply equipment, EV charging adapter</t>
  </si>
  <si>
    <t>43.120 - Electric road vehicles</t>
  </si>
  <si>
    <t>Harmonization (TBT)</t>
  </si>
  <si>
    <t>Harmonization with international standards</t>
  </si>
  <si>
    <r>
      <rPr>
        <sz val="11"/>
        <rFont val="Calibri"/>
      </rPr>
      <t>https://members.wto.org/crnattachments/2026/TBT/KOR/26_03477_00_x.pdf
https://members.wto.org/crnattachments/2026/TBT/KOR/26_03477_01_x.pdf</t>
    </r>
  </si>
  <si>
    <t>KATS Public Notification No.2026-206(1 July 2026)IEC 62196-3(Ed 2.0 2022-10): Plugs, socket-outlets, vehicle connectors and vehicle inlets — Conductive charging of electric vehicles — Part 3: Dimensional compatibility requirements for DC and AC/DC pin and contact-tube vehicle couplers</t>
  </si>
  <si>
    <t>Panama</t>
  </si>
  <si>
    <t>Procedimiento de Evaluación de la Conformidad. Sistema de conexión para tanque de 25 lbs. Componentes del Sistema. Cilindro (Primera Revisión)</t>
  </si>
  <si>
    <t>The notified document establishes the conformity assessment procedure for verifying the conformity of 25 lb aluminium cylinders manufactured and marketed in the Republic of Panama.</t>
  </si>
  <si>
    <t>Recipientes a presión (Código(s) de la ICS: 23.020.30)</t>
  </si>
  <si>
    <r>
      <rPr>
        <sz val="11"/>
        <rFont val="Calibri"/>
      </rPr>
      <t>https://members.wto.org/crnattachments/2026/TBT/PAN/26_03542_00_s.pdf</t>
    </r>
  </si>
  <si>
    <t>Reglamento Técnico DGNTI – COPANIT 72-1:2002. Sistema de Conexión para tanque de 25 lbs. Componentes del sistema parte 1: cilindro.Resolución 060-16 de 19 de octubre de 2016, Por medio de la cual se aprueba el Reglamento de Gas Licuado de Petróleo de la República de Panamá, y aquellas disposiciones adoptadas en el mismo.G/TBT/N/PAN/163- 2 - Ley 71 del 26 de diciembre de 2001. Que establece normas con relación al sistema de conexión para recipientes de gas licuado de veinticinco libras y el uso del adaptador.Ley 45 del 31 de octubre de 2007 que "Dicta normas de protección al consumidor y defensa de la competencia."</t>
  </si>
  <si>
    <t>Draft Order of the Ministry of Health of Ukraine “On Approval of Amendments to the Procedure for the Notification (Submission) of Information on Cosmetic Products”</t>
  </si>
  <si>
    <t>The draft Order has been developed with the aim of improving and clarifying certain provisions of the Procedure for the Notification (Submission) of Information on Cosmetic Products, approved by Order of the Ministry of Health of Ukraine No. 2147 of 18 December 2023, which sets out the mechanism for the notification (submission) of information on cosmetic products and the procedure for establishing and maintaining the Electronic System for the Notification (Submission) of Information on Cosmetic Products.The draft Order proposes to approve the following amendments to the Procedure:to reduce the administrative burden on economic operators when notifying (submitting) information on cosmetic products, including by introducing a mechanism for the automated exchange of electronic data on cosmetic products via an open Application Programming Interface (API) between the responsible person and the System;_x000D_
to remove the requirement to submit graphic files of product labelling and photographs of the packaging prior to placing cosmetic products on the market;to allow the manual entry of safe ingredients using international identifiers (INCI, IUPAC, CAS and EC).The adoption of the Order will ensure the harmonisation of national legislation with European Union requirements, facilitate the automation of information exchange and streamline the notification process for cosmetic products. </t>
  </si>
  <si>
    <t>Cosmetic products</t>
  </si>
  <si>
    <t>33 - ESSENTIAL OILS AND RESINOIDS; PERFUMERY, COSMETIC OR TOILET PREPARATIONS</t>
  </si>
  <si>
    <r>
      <rPr>
        <sz val="11"/>
        <rFont val="Calibri"/>
      </rPr>
      <t>https://members.wto.org/crnattachments/2026/TBT/UKR/26_03529_00_x.pdf
https://members.wto.org/crnattachments/2026/TBT/UKR/26_03529_01_x.pdf</t>
    </r>
  </si>
  <si>
    <t>Laws of Ukraine “On Technical Regulations and Conformity Assessment”,  "On State Market Surveillance and Control of Non-Food Products"; Resolution of the Cabinet of Ministers of Ukraine No. 65 of 20 January 2021 “On Approval of the Technical Regulation on Cosmetic Products”;Order of the Ministry of Health of Ukraine No. 2147 of 18 December 2023 “On Approval of the Procedure for the Notification (Submission) of Information on Cosmetic Products”.</t>
  </si>
  <si>
    <t>Energy Conservation Program: Procedures, Interpretations, and 
Policies for Consideration of New or Revised Energy Conservation 
Standards and Test Procedures for Consumer Products and Certain 
Commercial/Industrial Equipment</t>
  </si>
  <si>
    <t xml:space="preserve">Notice of proposed rulemaking and announcement of webinar - The U.S. Department of Energy (''DOE'' or ''the Department'') proposes to update the Department's current rulemaking methodology titled, ''Procedures, Interpretations, and Policies for Consideration of New or Revised Energy Conservation Standards and Test Procedures for Consumer Products and Certain Commercial/Industrial Equipment'' (''Process Rule''). Specifically, DOE proposes to: make Appendix A binding on DOE for certain actions; amend objectives and considerations consistent with recent Executive orders and Department policies; add a definition of ''significant energy savings''; re-instate the comparative analysis requirement, described as a ''walk up'' approach; include certain economic thresholds; re-instate the description of clear and convincing evidence; and revert to language from the 2020 Process Rule (notified as G/TBT/N/USA/1717/Rev.1/Add.3) text, with minor edits, in several sections. In addition to requesting written comments on its proposal, DOE will also hold a public meeting via webinar on Wednesday, 15 July 2026, from 1:00 p.m. to 4:00 p.m.Eastern Time to discuss this proposal and obtain additional input._x000D_
</t>
  </si>
  <si>
    <t>Energy conservation; test procedures; Standardization. General rules (ICS code(s): 01.120); Environmental protection (ICS code(s): 13.020); Test conditions and procedures in general (ICS code(s): 19.020); Energy efficiency. Energy conservation in general (ICS code(s): 27.015)</t>
  </si>
  <si>
    <t>01.120 - Standardization. General rules; 13.020 - Environmental protection; 19.020 - Test conditions and procedures in general; 27.015 - Energy efficiency. Energy conservation in general</t>
  </si>
  <si>
    <r>
      <rPr>
        <sz val="11"/>
        <rFont val="Calibri"/>
      </rPr>
      <t>https://members.wto.org/crnattachments/2026/TBT/USA/26_03536_00_e.pdf</t>
    </r>
  </si>
  <si>
    <t xml:space="preserve">91 Federal Register (FR) 42034, 7 July 2026; Title 10 Code of Federal Regulations (CFR) Part 430_x000D_
https://www.govinfo.gov/content/pkg/FR-2026-07-07/html/2026-13674.htm_x000D_
https://www.govinfo.gov/content/pkg/FR-2026-07-07/pdf/2026-13674.pdfThis notice of proposed rulemaking and announcement of webinar is identified by Docket Number EERE-2025-BT-STD-0001. The Docket Folder is available on Regulations.gov at https://www.regulations.gov/docket/EERE-2025-BT-STD-0001/document and provides access to primary and supporting documents as well as comments received. Documents are also accessible from Regulations.gov by searching the Docket Number. _x000D_
_x000D_
</t>
  </si>
  <si>
    <t>Energy Conservation Program: Review of DOE's Analytic Methods for 
Setting Energy Conservation Standards</t>
  </si>
  <si>
    <t>Request for information and request for comments - The U.S. Department of Energy (''DOE'' or the ''Department'') requests comment regarding the assumptions, models, and methodologies that DOE uses in setting energy conservation standards for covered products and equipment. Relatedly, DOE also requests comments on the report summarizing the work conducted by the National Academies of Sciences, Engineering, and Medicine (''NASEM'') Committee on Review of Methods for Setting Building and Equipment Performance Standards. DOE also welcomes the submission of data, peer-reviewed studies, and other relevant information related to how DOE might implement NASEM report recommendations and to DOE's analytical methodology for evaluating energy conservation standards in general. </t>
  </si>
  <si>
    <t>Energy conservation standards; Standardization. General rules (ICS code(s): 01.120); Environmental protection (ICS code(s): 13.020); Test conditions and procedures in general (ICS code(s): 19.020); Energy efficiency. Energy conservation in general (ICS code(s): 27.015)</t>
  </si>
  <si>
    <r>
      <rPr>
        <sz val="11"/>
        <rFont val="Calibri"/>
      </rPr>
      <t>https://members.wto.org/crnattachments/2026/TBT/USA/26_03537_00_e.pdf</t>
    </r>
  </si>
  <si>
    <t>91 Federal Register (FR) 41578, 7 July 2026; Title 10 Code of Federal Regulations (CFR) Parts 430 and 431_x000D_
https://www.govinfo.gov/content/pkg/FR-2026-07-07/html/2026-13673.htm_x000D_
https://www.govinfo.gov/content/pkg/FR-2026-07-07/pdf/2026-13673.pdfThis request for information; request for comments is identified by Docket Number EERE-2022-BT-OT-0004. The Docket Folder is available on Regulations.gov at https://www.regulations.gov/docket/EERE-2022-BT-OT-0004/document and provides access to primary documents as well as comments received. Documents are also accessible from Regulations.gov by searching the Docket Number. _x000D_
_x000D_
Energy Conservation Program: Procedures, Interpretations, and Policies for Consideration of New or Revised Energy Conservation Standards and Test Procedures for Consumer Products and Certain Commercial/Industrial Equipment, Notice of proposed rulemaking and announcement of webinar, published 7 July 2026 (notified to the WTO on 7 July 2026): _x000D_
https://www.govinfo.gov/content/pkg/FR-2026-07-07/html/2026-13674.htm_x000D_
https://www.govinfo.gov/content/pkg/FR-2026-07-07/pdf/2026-13674.pdf</t>
  </si>
  <si>
    <t>Procedure containing the principles and guidelines for ANATEL Homologation Identification for Mobile Phones, Lithium Batteries and Chargers used in Mobile Phones</t>
  </si>
  <si>
    <t>Public Consultation to establish the principles and guidelines for the ANATEL Homologation Identification for Mobile Phones, Lithium Batteries and Chargers used in Mobile Phones, including the adoption of mechanisms aimed at improving authentication, traceability and control of homologation identification.</t>
  </si>
  <si>
    <t>Telecommunication equipment - Mobile Phones, Lithium Batteries and Chargers used in Mobile Phones.</t>
  </si>
  <si>
    <t>29.220 - Galvanic cells and batteries; 33.050.10 - Telephone equipment</t>
  </si>
  <si>
    <t>Consult document Informe nº 21/2026/ORCN/SOR in the SEI process number 53500.091936/2025-23 (access process documents</t>
  </si>
  <si>
    <t>SEI process number 53500.091936/2025-23 (access process documents</t>
  </si>
  <si>
    <t>Chinese Taipei</t>
  </si>
  <si>
    <t>Proposal for Amendments to the Legal Inspection Requirements for Power Supply Equipment, Including Secondary Lithium Power Banks</t>
  </si>
  <si>
    <t>In view of the widespread use and higher risk associated with commodities containing lithium-ion cells and batteries, and in order to enhance product safety and protect consumers’ rights and interests, the Bureau of Standards, Metrology and Inspection (BSMI) proposes to revise the inspection requirements for 9 types of listed electronic products, including secondary lithium power banks and other power supply equipment. The principal amendments include expanding the inspection scope of batteries to cover secondary lithium cell blocks, battery packs, modules or systems; adopting updated versions of the applicable inspection standards; and introducing factory inspection as part of the conformity assessment procedures.</t>
  </si>
  <si>
    <t>Lithium-ion accumulators (excl. spent) (HS code(s): 850760); Electric accumulators (excl. spent, and lead-acid, nickel-cadmium, nickel-metal hydride and lithium-ion accumulators) (HS code(s): 850780)</t>
  </si>
  <si>
    <t>850760 - Lithium-ion accumulators (excl. spent); 850780 - Electric accumulators (excl. spent, and lead-acid, nickel-cadmium, nickel-metal hydride and lithium-ion accumulators)</t>
  </si>
  <si>
    <t>29.220 - Galvanic cells and batteries</t>
  </si>
  <si>
    <r>
      <rPr>
        <sz val="11"/>
        <rFont val="Calibri"/>
      </rPr>
      <t>https://members.wto.org/crnattachments/2026/TBT/TPKM/26_03498_00_e.pdf
https://members.wto.org/crnattachments/2026/TBT/TPKM/26_03498_00_x.pdf</t>
    </r>
  </si>
  <si>
    <t>Government Gazette, Vol. 032, No. 120, dated 02 July 2026.https://gazette.nat.gov.tw/egFront/e_detail.do?metaid=166758The Commodity Inspection Act</t>
  </si>
  <si>
    <t>Order of the Ministry of Economy, Environment and Agriculture of Ukraine No. 5486 "On Approval of the State List of Claims on the Properties of Feed Intended for Particular Nutritional Purposes" of  30 April 2026</t>
  </si>
  <si>
    <t>The Order has been developed in accordance with Article 28(1) of the Law of Ukraine "On Feed Safety and Hygiene" and approves the State List of Claims on the Properties of Feed Intended for Particular Nutritional Purposes, which specifies the claim number, the intended use of the feed (particular nutritional purpose), the essential nutritional characteristics of the feed, the animal species or category for which the feed is intended, feed composition characteristics (declaration), the recommended period of use, and other particulars to be included in the labelling.</t>
  </si>
  <si>
    <t>Feed</t>
  </si>
  <si>
    <t>Consumer information, labelling (TBT); Harmonization (TBT)</t>
  </si>
  <si>
    <r>
      <rPr>
        <sz val="11"/>
        <rFont val="Calibri"/>
      </rPr>
      <t>https://members.wto.org/crnattachments/2026/TBT/UKR/26_03488_00_x.pdf
https://members.wto.org/crnattachments/2026/TBT/UKR/26_03488_01_x.pdf</t>
    </r>
  </si>
  <si>
    <t>Law of Ukraine "On Safety and Hygiene of Feeds", available in Ukrainian: https://zakon.rada.gov.ua/laws/show/2264-19#Text;Commission Regulation (EU) 2020/354 of 4 March 2020 establishing a list of intended uses of feed intended for particular nutritional purposes and repealing Directive 2008/38/EC</t>
  </si>
  <si>
    <t>Draft Order of the Ministry of Health of Ukraine “On Approval of the Procedure for Maintaining the State Register of Substances Authorised for Use in the Manufacture of Materials and Articles and Plastic Recycling Processes”</t>
  </si>
  <si>
    <t>The draft Order proposes to approve the Procedure for Maintaining the State Register of Substances Authorised for Use in the Manufacture of Materials and Articles,and Plastic Recycling Processes.The Procedure establishes electronic user accounts enabling the electronic submission of applications and supporting documents for the state registration of substances and plastic recycling processes, monitoring the status of applications, access to information and electronic documents generated by the State Register, electronic interaction with the competent authorities and expert institutions, submission of requests for the correction of technical errors or clarification of information contained in the State Register, and receipt of notifications regarding changes to the status of submitted documents.The State Register is scheduled to become operational on 1 January 2027. </t>
  </si>
  <si>
    <t>Food contact materials and articles; substances authorised for use in the manufacture of food contact materials and articles; plastic recycling processes.</t>
  </si>
  <si>
    <t>67.250 - Materials and articles in contact with foodstuffs</t>
  </si>
  <si>
    <t>Reducing trade barriers and facilitating trade (TBT); Cost saving and productivity enhancement (TBT)</t>
  </si>
  <si>
    <t>This Order will enter into force on the date of its official publication.</t>
  </si>
  <si>
    <r>
      <rPr>
        <sz val="11"/>
        <rFont val="Calibri"/>
      </rPr>
      <t>https://members.wto.org/crnattachments/2026/TBT/UKR/26_03493_00_x.pdf
https://members.wto.org/crnattachments/2026/TBT/UKR/26_03493_01_x.pdf</t>
    </r>
  </si>
  <si>
    <t>Law of Ukraine No. 2718-IX "On Materials and Articles Intended to Come into Contact with Food" of 3 November 2022 (notified in the document G/TBT/N/UKR/165/Rev.1/Add.1)</t>
  </si>
  <si>
    <t>UAE Technical Regulations for Diesel Fuel - Specifications of Biodiesel Blend (B5 to B20)</t>
  </si>
  <si>
    <t>Diesel Fuel - Specifications of Biodiesel Blend (B5 to B20)1. Scope1.1 This specification covers diesel fuel blends containing 5% to 20% biodiesel by volume, in accordance with Biodiesel Specification B100 (UAE.S 5023:2018 + Amd 1: 2020), combined with diesel fuel conforming to UAE.S 477:2021 specification. These blends, designated as B5 to B20, are suitable for use in a wide range of diesel engines.1.2 The biodiesel component (B100) of the blend shall conform to the requirements of Specification UAE.S 5023:2018 + Amd 1: 2020.1.3 The diesel fuel component of the blend shall conform to the requirements of Specification UAE.S 477:2021.</t>
  </si>
  <si>
    <t>Liquid fuels (ICS code(s): 75.160.20)</t>
  </si>
  <si>
    <t>Consumer information, labelling (TBT); Prevention of deceptive practices and consumer protection (TBT); Protection of the environment (TBT); Quality requirements (TBT); Harmonization (TBT); Reducing trade barriers and facilitating trade (TBT); Cost saving and productivity enhancement (TBT)</t>
  </si>
  <si>
    <r>
      <rPr>
        <sz val="11"/>
        <rFont val="Calibri"/>
      </rPr>
      <t>https://members.wto.org/crnattachments/2026/TBT/ARE/26_03470_00_e.pdf</t>
    </r>
  </si>
  <si>
    <t>UAE Technical Regulations for Gasoline Fuel for Racing Cars – Requirements and Test Methods</t>
  </si>
  <si>
    <t>Gasoline Fuel for Racing Cars – Requirements and Test Methods1. Scope1.1 This standard specification document covers the properties and requirements of unleaded gasoline fuel marketed and delivered to use in racing cars.1.2 Racing fuel is a specialized, high-octane blend formulated for motorsport engines to prevent premature detonation, withstand higher boost and compression, and maximize engine performance.</t>
  </si>
  <si>
    <t>Prevention of deceptive practices and consumer protection (TBT); Protection of human health or safety (TBT); Protection of the environment (TBT); Quality requirements (TBT); Harmonization (TBT); Reducing trade barriers and facilitating trade (TBT); Cost saving and productivity enhancement (TBT)</t>
  </si>
  <si>
    <r>
      <rPr>
        <sz val="11"/>
        <rFont val="Calibri"/>
      </rPr>
      <t>https://members.wto.org/crnattachments/2026/TBT/ARE/26_03471_00_e.pdf</t>
    </r>
  </si>
  <si>
    <t>UAE Technical Regulations for Liquefied Petroleum Gases - Mixture of Commercial Propane and Butane</t>
  </si>
  <si>
    <t>This UAE Technical Regulation is concerned with the specifications and requirements for Liquefied Petroleum Gases (LPG) used as domestic, commercial, or industrial fuel.</t>
  </si>
  <si>
    <t>Gaseous fuels (ICS code(s): 75.160.30)</t>
  </si>
  <si>
    <t>75.160.30 - Gaseous fuels</t>
  </si>
  <si>
    <r>
      <rPr>
        <sz val="11"/>
        <rFont val="Calibri"/>
      </rPr>
      <t>https://members.wto.org/crnattachments/2026/TBT/ARE/26_03472_00_e.pdf</t>
    </r>
  </si>
  <si>
    <t>Outline of the Partial Amendment to the Food Labelling Standards based on the Food Labelling Act</t>
  </si>
  <si>
    <t>Foods with Nutrient Function Claims mean foods that are intended for persons seeking to supplement nutrients and that bear claims indicating the functions of such nutrients. The nutrients subject thereto comprise 20 types (1 fatty acid, 6 minerals, and 13 vitamins).Based on the “Dietary Reference Intakes for Japanese（2025）” and other relevant references, the wording of nutrient function claims and cautions for consumption, and the minimum and maximum levels of nutrients content, will be amended.</t>
  </si>
  <si>
    <t>Foods with Nutrient Function Claims</t>
  </si>
  <si>
    <t>To provide the information for consumers to secure the opportunity to make an autonomous and rational choice of Food.</t>
  </si>
  <si>
    <t>Food standards; Labelling; Nutrition information</t>
  </si>
  <si>
    <r>
      <rPr>
        <sz val="11"/>
        <rFont val="Calibri"/>
      </rPr>
      <t>https://members.wto.org/crnattachments/2026/TBT/JPN/26_03473_00_e.pdf</t>
    </r>
  </si>
  <si>
    <t>The Food Labelling Standards (Ordinance of the Cabinet Office No.10 of 2015)https://elaws.e-gov.go.jp/document?lawid=427M60000002010 (Japanese only)</t>
  </si>
  <si>
    <t>Plugs, socket-outlets, vehicle connectors and vehicle inlets — Conductive charging of electric vehicles — Part 3-1: Vehicle connector, vehicle inlet and cable assembly for DC charging intended to be used with a thermal management system(KC 62196-3-1)</t>
  </si>
  <si>
    <t>Harmonization with international standards (IEC TS 62196-3-1)</t>
  </si>
  <si>
    <r>
      <rPr>
        <sz val="11"/>
        <rFont val="Calibri"/>
      </rPr>
      <t>https://members.wto.org/crnattachments/2026/TBT/KOR/26_03474_00_x.pdf</t>
    </r>
  </si>
  <si>
    <t>KATS Public Notification No.2026-206(1 July 2026) IEC TS 62196-3-1(Ed 1.0 2020-03): Plugs, socket-outlets, vehicle connectors and vehicle inlets — Conductive charging of electric vehicles — Part 3-1: Vehicle connector, vehicle inlet and cable assembly for DC charging intended to be used with a thermal management system</t>
  </si>
  <si>
    <t>Plugs, socket-outlets, vehicle connectors and vehicle inlets — Conductive charging of electric vehicles — Part 1: General requirements(KC 62196-1)</t>
  </si>
  <si>
    <t>Harmonization with international standards(IEC 62196-1)</t>
  </si>
  <si>
    <r>
      <rPr>
        <sz val="11"/>
        <rFont val="Calibri"/>
      </rPr>
      <t>https://members.wto.org/crnattachments/2026/TBT/KOR/26_03475_00_x.pdf
https://members.wto.org/crnattachments/2026/TBT/KOR/26_03475_01_x.pdf</t>
    </r>
  </si>
  <si>
    <t>KATS Public Notification No.2026-206(1 July 2026)IEC 62196-1(Ed 4.0 2022-05): Plugs, socket-outlets, vehicle connectors and vehicle inlets — Conductive charging of electric vehicles — Part 1: General requirements</t>
  </si>
  <si>
    <t>Electric vehicle conductive charging system — Part 1: General requirement(KC 61851-1)</t>
  </si>
  <si>
    <t>Addition of safety requirements for car-stopper(speed bump) type EV charger(Annex F) - Incoporation into the formal regulatory system through the regulatory sandbox for demonstration</t>
  </si>
  <si>
    <t>EV charger, Electric vehicle supply equipment</t>
  </si>
  <si>
    <t>Introduction into the domestic institutional framework</t>
  </si>
  <si>
    <r>
      <rPr>
        <sz val="11"/>
        <rFont val="Calibri"/>
      </rPr>
      <t>https://members.wto.org/crnattachments/2026/TBT/KOR/26_03476_00_x.pdf
https://members.wto.org/crnattachments/2026/TBT/KOR/26_03476_01_x.pdf</t>
    </r>
  </si>
  <si>
    <t>KATS Public Notification No.2026-206(1 July 2026) IEC 61851-1(Ed 3.0 2017-02): Electric vehicle conductive charging system — Part 1: General requirement</t>
  </si>
  <si>
    <t>Electric vehicle conductive charging system — Part 23: DC electric vehicle charging station(KC 61851-23)</t>
  </si>
  <si>
    <t>Harmonization with international standards(IEC 61851-23)</t>
  </si>
  <si>
    <r>
      <rPr>
        <sz val="11"/>
        <rFont val="Calibri"/>
      </rPr>
      <t>https://members.wto.org/crnattachments/2026/TBT/KOR/26_03478_00_x.pdf
https://members.wto.org/crnattachments/2026/TBT/KOR/26_03478_01_x.pdf</t>
    </r>
  </si>
  <si>
    <t>KATS Public Notification No.2026-206(1 July 2026)IEC 61851-23(Ed 2.0 2023-12): Electric vehicle conductive charging system — Part 23: DC electric vehicle charging station</t>
  </si>
  <si>
    <t>Draft Resolution of the Cabinet of Ministers of Ukraine “On Amendments to Resolution  of the Cabinet of Ministers of Ukraine No. 65 of 20 January 2021” (concerning Technical Regulation on cosmetic products)</t>
  </si>
  <si>
    <t>The draft Resolution provides for the amendments to Resolution of the Cabinet of Ministers of Ukraine No. 65 of 20 January 2021 "On Approval of the Technical Regulation on Cosmetic Products"._x000D_
The amendments provide for the extension, until 31 July 2027 (instead of 3 August 2026), of the transitional period during which the making available on the market of cosmetic products placed on the market before the date of entry into force of Resolution No. 65 may not be prohibited or restricted on the grounds of their non-compliance with the requirements of the Technical Regulation._x000D_
In addition, the draft Resolution clarifies the educational qualification requirements for the expert responsible for carrying out the cosmetic product safety assessment in accordance with Part B of Annex 1 to the Technical Regulation on Cosmetic Products. It provides that the safety assessment of cosmetic products shall be carried out by an expert holding a Master's degree in the specialty "I2 Medicine" or "I8 Pharmacy", or in a related specialty included in the list of specialties approved by the Ministry of Health of Ukraine.  </t>
  </si>
  <si>
    <t>Reducing trade barriers and facilitating trade (TBT)</t>
  </si>
  <si>
    <r>
      <rPr>
        <sz val="11"/>
        <rFont val="Calibri"/>
      </rPr>
      <t>https://members.wto.org/crnattachments/2026/TBT/UKR/26_03482_00_x.pdf
https://members.wto.org/crnattachments/2026/TBT/UKR/26_03482_01_x.pdf
https://moz.gov.ua/uk/informacijne-povidomlennya-pro-provedennya-publichnogo-gromadskogo-obgovorennya-proyektu-postanovi-kabinetu-ministriv-ukrayini-pro-vnesennya-zmin-do-postanovi-kabinetu-ministriv-ukrayini-vid-20-sichnya-2021-roku-65-98125?__cf_chl_f_tk=3Nfld3dZAWoOBUy.F0nuafYmqteQGzr4MTsEBFfc3o0-1782978635-1.0.1.1-i69P_v6a8efg3mXP63LyRLC4Qh5bjiBDwO.v2BWxZUM</t>
    </r>
  </si>
  <si>
    <t>Law of Ukraine "On Technical Regulations and Conformity Assessment"; Resolution of the Cabinet of Ministers of Ukraine No. 65 "On Approval of the Technical Regulation on cosmetic products" of 20 January 2021</t>
  </si>
  <si>
    <t>Dominica</t>
  </si>
  <si>
    <t>D-DNS CRS 18: 2011 - SPECIFICATION FOR HONEY </t>
  </si>
  <si>
    <t>This standard defines the requirements for three grades of honey produced by Apis mellifera and Meliponini sp. bees in Dominica. It regulates everything from hygienic production, storage, and packaging to the mandatory testing and labeling needed for commercial sale.</t>
  </si>
  <si>
    <t>Natural honey. (HS code(s): 0409); Sugar and sugar products (ICS code(s): 67.180.10)</t>
  </si>
  <si>
    <t>0409 - Natural honey.</t>
  </si>
  <si>
    <t>67.180.10 - Sugar and sugar products</t>
  </si>
  <si>
    <t>Prevention of deceptive practices and consumer protection (TBT); Protection of human health or safety (TBT); Protection of animal or plant life or health (TBT); Protection of the environment (TBT); Reducing trade barriers and facilitating trade (TBT)</t>
  </si>
  <si>
    <t>To protect consumers by establishing strict food safety and hygiene standards while combating the high prevalence of adulterated honey through mandatory grading, testing, and labeling. Additionally, it facilitates fair trade by creating a transparent, harmonized framework that aligns local quality requirements with international standards.</t>
  </si>
  <si>
    <r>
      <rPr>
        <sz val="11"/>
        <rFont val="Calibri"/>
      </rPr>
      <t>https://members.wto.org/crnattachments/2026/TBT/DMA/26_03443_00_e.pdf</t>
    </r>
  </si>
  <si>
    <t>CRS 18: 2011 - Specification for Honey</t>
  </si>
  <si>
    <t>D-DNS 2: Part 9: 202x - PESTICIDE - LABELLING - REQUIREMENTS </t>
  </si>
  <si>
    <t>This standard establishes mandatory information required on labels for all end-user pesticides, including aerosol insecticides. It does not apply to human pharmaceuticals or to active ingredients and bulk formulations used strictly in industrial settings for reformulation or disposal.</t>
  </si>
  <si>
    <t>Pesticides and other agrochemicals (ICS code(s): 65.100)</t>
  </si>
  <si>
    <t>65.100 - Pesticides and other agrochemicals</t>
  </si>
  <si>
    <t>Consumer information, labelling (TBT); Prevention of deceptive practices and consumer protection (TBT); Protection of human health or safety (TBT); Protection of animal or plant life or health (TBT); Protection of the environment (TBT)</t>
  </si>
  <si>
    <t>To protect human health and the environment by ensuring end-users receive clear, mandatory safety and hazard information on pesticide labels. Establishing these national requirements prevents chemical misuse, protects consumers, and facilitates trade by aligning local labelling rules with international safety standards.</t>
  </si>
  <si>
    <r>
      <rPr>
        <sz val="11"/>
        <rFont val="Calibri"/>
      </rPr>
      <t>https://members.wto.org/crnattachments/2026/TBT/DMA/26_03444_00_e.pdf</t>
    </r>
  </si>
  <si>
    <t>CRS 39: 2022 - Pesticide Labelling - Requirements</t>
  </si>
  <si>
    <t>Draft Commission Implementing Regulation concerning the non-renewal of the approval of the active substance buprofezin, in accordance with Regulation (EC) No 1107/2009 of the European Parliament and of the Council, and amending Commission Implementing Regulation (EU) No 540/2011 </t>
  </si>
  <si>
    <t>This draft Commission Implementing Regulation provides that the approval of the active substance buprofezin is not renewed in accordance with Regulation (EC) No 1107/2009. EU Member States shall withdraw authorisations for plant protection products containing buprofezin as an active substance. The non-renewal of approval is based on the first evaluation of the substance for use as a pesticide active substance in the EU under Regulation (EC) No 1107/2009. The substance was formerly assessed and approved under Directive 91/414/ EEC.This decision only concerns the placing on the market of this substance and plant protection products containing it. Following non-approval and the expiry of all grace periods for stocks of products containing this substance, separate action will likely be taken on MRLs and a separate notification will be made in accordance with SPS procedures.</t>
  </si>
  <si>
    <t>Buprofezin (pesticide active substance)</t>
  </si>
  <si>
    <t>Protection of human health or safety (TBT); Protection of animal or plant life or health (TBT); Protection of the environment (TBT)</t>
  </si>
  <si>
    <t>Protection of human health or safety; protection of animal or plant life or health; protection of the environment.In order for an active substance to be approved in accordance with Regulation (EC) No 1107/2009 (concerning the placing of plant protection products on the market), it must be demonstrated that the substance is not harmful to human health, animal health or the environment. Criteria are listed in Article 4 of the Regulation (and also detailed in Annex II thereto) which must be met to enable approval.During the evaluation and peer-review of buprofezin, a number of concerns and areas that could not be finalised were identified. These are detailed in the statement of the European Food Safety Authority (EFSA).Buprofezin meets the criteria in points 3.6.5 and 3.8.2 of Annex II to Regulation (EC) No 1107/2009 to be identified as an endocrine disruptor for the thyroid (T)-modality for humans and wild mammals and it has not been demonstrated that the exposure of humans and non-target organisms to that active substance in a plant protection product, under realistic proposed conditions of use, is negligible.The risk assessment could not be finalised with respect to the endocrine disrupting properties of buprofezin for non-target organisms other than mammals, the risks to consumers considering potential residues present in honey and in succeeding crops, the risks for bees and other non-target arthropods for the uses in non-permanent greenhouses, and the risk for aquatic organisms.These concerns mean that buprofezin does not meet the approval criteria as outlined in Regulation (EC) No 1107/2009.Existing authorisations will need to be withdrawn; EU Member States must withdraw existing plant protection products containing buprofezin at the latest by 6 months from the date of entry into force. A period of grace in line with Article 46 of Regulation 1107/2009 is allowed for and shall expire at the latest 12 months from the entry into force (allowing for a final season of use).</t>
  </si>
  <si>
    <t>20 days following publication in the Official Journal of the EU</t>
  </si>
  <si>
    <r>
      <rPr>
        <sz val="11"/>
        <rFont val="Calibri"/>
      </rPr>
      <t>https://members.wto.org/crnattachments/2026/TBT/EEC/26_03459_00_e.pdf
https://members.wto.org/crnattachments/2026/TBT/EEC/26_03459_01_e.pdf</t>
    </r>
  </si>
  <si>
    <t xml:space="preserve">Regulation (EC) No 1107/2009 of the European Parliament and of the Council of 21 October 2009 concerning the placing of plant protection products on the market and repealing Council Directives 79/117/EEC and 91/414/EEChttps://eur-lex.europa.eu/legal-content/EN/ALL/?uri=CELEX:32009R1107Commission Implementing Regulation (EU) No 540/2011 of 25 May 2011 implementing Regulation (EC) No 1107/2009 of the European Parliament and of the Council as regards the list of approved active substances (OJ L 153, 11.6.2011, p. 1–186https://eur-lex.europa.eu/legal-content/EN/ALL/?uri=CELEX:32011R0540EFSA (European Food Safety Authority), 2025. Peer review of the pesticide risk assessment of the active substance buprofezin. EFSA Journal 2025;23(4):9392https://doi.org/10.2903/j.efsa.2025.9392_x000D_
</t>
  </si>
  <si>
    <t>Amendments to Standards and Quality Criteria for Wood Products</t>
  </si>
  <si>
    <t>Delete the quality requirements for moisture content, ash content, and higher heating value from the quality criteria for Agglomerated wood charcoal and Wood charcoal, and newly establish fixed carbon content as a quality requirement for Wood charcoal ([Annex 14], [Annex 15]).Add safe use instructions to the labelling requirements for Agglomerated wood charcoal and further classify the raw materials to be indicated on the labelling of Wood charcoal ([Annex 14], [Annex 15]).Update the referenced standards to their latest versions and harmonize the labelling methods with those for other wood fuel products ([Annex 14], [Annex 15]).Delete the quality requirements and test methods for Agglomerated wood charcoal for the ignition of honeycomb coal briquettes ([Annex 14]).</t>
  </si>
  <si>
    <t>Agglomerated wood charcoal, Wood charcoal</t>
  </si>
  <si>
    <t>4402 - Wood charcoal, incl. shell or nut charcoal, whether or not agglomerated (excl. wood charcoal used as a medicament, charcoal mixed with incense, activated charcoal and charcoal in the form of crayons)</t>
  </si>
  <si>
    <t>79 - WOOD TECHNOLOGY</t>
  </si>
  <si>
    <r>
      <rPr>
        <sz val="11"/>
        <rFont val="Calibri"/>
      </rPr>
      <t>https://members.wto.org/crnattachments/2026/TBT/KOR/26_03453_00_x.pdf
https://members.wto.org/crnattachments/2026/TBT/KOR/26_03453_01_x.pdf</t>
    </r>
  </si>
  <si>
    <t>National Institute of Forest Science Announcement 2026-319 (1 JUL 2026)</t>
  </si>
  <si>
    <t>Peru</t>
  </si>
  <si>
    <t>Proyecto de Reglamento de la calidad del agua para consumo humano.</t>
  </si>
  <si>
    <t>The purpose of the notified draft Regulation is to establish provisions governing the management of the quality of water for human consumption and to regulate quality requirements, authorizations, the health registration of disinfectants and other inputs used in the treatment of water for human consumption at the community level, and the approval of technical instruments related to drinking water supply systems, along with the health monitoring and oversight of the quality of water for human consumption, in accordance with General Health Law No. 26842.G/TBT/N/PER/179- 3 -</t>
  </si>
  <si>
    <t>CódigoDesignación de la Mercancía28.01Flúor, cloro, bromo y yodo.2801.10.00.00-     Cloro [En estado gaseoso, para la potabilización del agua a gran escala]28.28Hipocloritos; hipoclorito de calcio comercial; cloritos; hipobromitos.2828.10.00.00-     Hipoclorito de calcio comercial y demás hipocloritos de calcio [Utilizado en desinfección]2828.90-     Los demás:-     -     Hipocloritos:2828.90.11.00-     -   - De sodio [Cloro líquido utilizado para la desinfección de redes de agua]2828.90.20.00-     - Cloritos [Usado principalmente como precursor químico para generar dióxido de cloro]-     Los demás sulfatos:2833.22.00.00-     - De aluminio [Utilizado en proceso de coagulación y floculación para purificar el agua antes de su desinfección]3808.94-     -     Desinfectantes:-     -     -     Presentados en formas o en envases para la venta al por menor o en artículos:3808.94.11.00-     -     -     -     Que contengan bromometano (bromuro de metilo) o bromoclorometano [Pastillas, líquidos y polvos]3808.94.19.00-     -     -     -     Los demás [Pastillas, líquidos y polvos]-     -     -     Los demás:3808.94.91.00-     -     -     -     Que contengan bromometano (bromuro de metilo) o bromoclorometano 3808.94.99.00-     -     -     -     Los demás-     Aparatos para filtrar o depurar líquidos:8421.21-     -     Para filtrar o depurar agua:8421.21.10.00-     -     -     Domésticos8421.21.90.00-     -     -     Los demás [Utilizados en mayor escala, industriales, comerciales o plantas de tratamiento]8421.99-     -     Las demás:8421.99.90.00-     -     -     Los demás [Partes y repuestos para aparatos filtrantes y membranas de polipropileno]</t>
  </si>
  <si>
    <t>280110 - Chlorine; 282810 - Calcium hypochlorites, incl. commercial calcium hypochlorite; 282890 - Hypochlorites, chlorites and hypobromites (excl. calcium hypochlorites); 283322 - Sulphate of aluminium; 380894 - Disinfectants, put up in forms or packings for retail sale or as preparations or articles (excl. goods of subheading 3808.59); 842121 - Machinery and apparatus for filtering or purifying water; 842199 - Parts of machinery and apparatus for filtering or purifying liquids or gases, n.e.s.</t>
  </si>
  <si>
    <t>13.060 - Water quality; 71.100.80 - Chemicals for purification of water</t>
  </si>
  <si>
    <t>Seis (06) meses después de su publicación en el Diario Oficial El Peruano.</t>
  </si>
  <si>
    <r>
      <rPr>
        <sz val="11"/>
        <rFont val="Calibri"/>
      </rPr>
      <t xml:space="preserve">https://members.wto.org/crnattachments/2026/TBT/PER/26_03445_00_s.pdf
https://www.gob.pe/institucion/minsa/normas-legales/8274822-568-2026-minsa
http://consultasenlinea.mincetur.gob.pe/notificaciones/Publico/FrmBuscador.aspx
</t>
    </r>
  </si>
  <si>
    <t>1. Ley N° 26842, Ley General de Salud and amendments thereto.2. Ley N° 29338, Ley de Recursos Hídricos.3. Decreto Supremo N° 031-2010-SA, Reglamento de la Calidad del Agua para Consumo Humano.4. Resolución Ministerial N° 568-2026/MINSA, published in El Peruano on 17 June 2026, publication of the draft Regulation on the quality of water for human consumption.</t>
  </si>
  <si>
    <t>Draft Notification of the Ministry of Public Health regarding the Import Exemption from Compliance with the Hazardous Substances Act, B.E. 2535 (1992), of Hazardous Substances under the Responsibility of the Food and Drug Administration, B.E. …</t>
  </si>
  <si>
    <t>(1) The following Notifications of the Ministry of Public Health shall be repealed:- Notification of the Ministry of Public Health regarding the Import Exemption from Compliance with the Hazardous Substances Act, B.E. 2535 (1992), relating to Notification, Application for Licensing and Application for Registration of Hazardous Substances under the Responsibility of the Food and Drug Administration, B.E. 2548 (2005);- Notification of the Ministry of Public Health regarding the Import Exemption from Compliance with the Hazardous Substances Act, B.E. 2535 (1992), relating to Notification, Application for Licensing and Application for Registration of Hazardous Substances under the Responsibility of the Food and Drug Administration (No. 2), B.E. 2568 (2025).(2) Revising the criteria, conditions, and required documentation for exemption from compliance with the Hazardous Substances Act, B.E. 2535 (1992), to import hazardous substances for the following purposes:- a hazardous substance imported for personal use;- a hazardous substance imported for occasional purposes;- a hazardous substance imported for exhibitions;- a hazardous substance imported for the use of, or transfer to, an agency that shall comply with the international standards for the utilization of such hazardous substance;- a hazardous substance imported to be transferredto a Ministry, sub-Ministry,Department, local administrative office, state enterprise, state agency, Red Cross, International Red Cross, or an international agency under the law on the protection of the operation of the United Nations and specialized agencies in Thailand.(3) Prescribing the criteria, conditions, and required documentation for exemption from compliance with the Hazardous Substances Act, B.E. 2535(1992), regarding the importation of hazardous substances for the new purpose: the production of foreign films or commercials in Thailand.(4) The importation of hazardous substances under items (2) and (3) shall not be for sale and must be approved by the FDA in accordance with the criteria and conditions annexed to this draft notification.(5) The submission of required import documentation shall be primarily made through the designated electronic network of the FDA. In the event that such submission cannot be completed via the FDA's network, the documentation shall be submitted at the Food and Drug Checkpoint where the importation takes place.</t>
  </si>
  <si>
    <t>Type 1, Type 2 and Type 3 hazardous substances (only for the items under the Thai FDA's responsibility)</t>
  </si>
  <si>
    <t>This draft notification is issued to clarify the criteria, conditions, and required documentation for regulatory exemption regarding importing hazardous substances, in order to minimize the burdens on business operators.</t>
  </si>
  <si>
    <r>
      <rPr>
        <sz val="11"/>
        <rFont val="Calibri"/>
      </rPr>
      <t>https://members.wto.org/crnattachments/2026/TBT/THA/26_03450_00_x.pdf</t>
    </r>
  </si>
  <si>
    <t>(1) The Hazardous Substances Act, B.E. 2535 (1992) (2) Notification of the Ministry of Public Health regarding the Import Exemption from Compliance with the Hazardous Substances Act, B.E. 2535 (1992), relating to Notification, Application for Licensing and Application for Registration of Hazardous Substances under the Responsibility of the Food and Drug Administration, B.E. 2548 (2005) (Repealed)(3) Notification of the Ministry of Public Health regarding the Import Exemption from Compliance with the Hazardous Substances Act, B.E. 2535 (1992), relating to Notification, Application for Licensing and Application for Registration of Hazardous Substances under the Responsibility of the Food and Drug Administration (No.2), B.E. 2568 (2025)(Repealed) </t>
  </si>
  <si>
    <t>Bahrain, Kingdom of</t>
  </si>
  <si>
    <t>Unshelled pistachio nuts</t>
  </si>
  <si>
    <t>This Gulf technical regulation applies to the fruits of unshelled pistachio nuts obtained from pistachio tree from variety of (Pistacia vera L.), ) as defined in section 3, which has been suitably processed and is intended for direct consumption as unshelled pistachio as bulk unshelled pistachio for repackaging in consumer-sized containers. It does not cover products intended for industrial processing.</t>
  </si>
  <si>
    <t>08025 - - Pistachios:</t>
  </si>
  <si>
    <t>Consumer information, labelling (TBT); Protection of human health or safety (TBT); Quality requirements (TBT)</t>
  </si>
  <si>
    <r>
      <rPr>
        <sz val="11"/>
        <rFont val="Calibri"/>
      </rPr>
      <t>https://members.wto.org/crnattachments/2026/TBT/OMN/26_03436_00_x.pdf</t>
    </r>
  </si>
  <si>
    <t>Codex standard 131-1981. Amended in 2022, 2023 “Standard for Unshelled Pistachio Nuts”</t>
  </si>
  <si>
    <t>Kuwait, the State of</t>
  </si>
  <si>
    <t>Oman</t>
  </si>
  <si>
    <t>Qatar</t>
  </si>
  <si>
    <t>Saudi Arabia, Kingdom of</t>
  </si>
  <si>
    <t>Yemen</t>
  </si>
  <si>
    <t>DEAS 127: 2025, Household laundry detergent powder — Specification, First Edition</t>
  </si>
  <si>
    <t>This Final Draft East African Standard specifies the requirements, sampling and test methods for household laundry detergent powder intended for hand wash, machine wash or both combined._x000D_
This standard does not apply to industrial detergent powders.</t>
  </si>
  <si>
    <t>Surface-active preparations, washing preparations, auxiliary washing preparations and cleaning preparations put up for retail sale (excl. organic surface-active agents, soap and organic surface-active preparations in the form of bars, cakes, moulded pieces or shapes, and products and preparations for washing the skin in the form of liquid or cream) (HS code(s): 340250); Surface active agents (ICS code(s): 71.100.40)</t>
  </si>
  <si>
    <t>340250 - Surface-active preparations, washing preparations, auxiliary washing preparations and cleaning preparations put up for retail sale (excl. organic surface-active agents, soap and organic surface-active preparations in the form of bars, cakes, moulded pieces or shapes, and products and preparations for washing the skin in the form of liquid or cream)</t>
  </si>
  <si>
    <t>71.100.40 - Surface active agents</t>
  </si>
  <si>
    <t>Consumer information, labelling (TBT); Prevention of deceptive practices and consumer protection (TBT); Quality requirements (TBT); Harmonization (TBT); Reducing trade barriers and facilitating trade (TBT)</t>
  </si>
  <si>
    <r>
      <rPr>
        <sz val="11"/>
        <rFont val="Calibri"/>
      </rPr>
      <t>https://members.wto.org/crnattachments/2026/TBT/TZA/26_03433_00_e.pdf</t>
    </r>
  </si>
  <si>
    <t>EAS 814, Determination of biodegradability of surfactants — Test methodISO 672, Soaps — Determination of moisture and volatile matter content — Oven methodISO 673, Soaps — Determination of content of ethanol-insoluble matterISO 862, Surface active agents — VocabularyISO 2870, Surface active agents — Detergents — Determination of anionic-active matter hydrolysable and non-hydrolysable under acid conditionsISO 2871-1, Surface active agents — Detergents — Determination of cationic-active matter content — Part 1: High-molecular-mass cationic-active matterISO 2871-2, Surface active agents — Detergents — Determination of cationic-active matter content — Part 2: Cationic-active matter of low molecular mass (between 200 and 500)ISO 4313, Washing powders — Determination of total phosphorous (v) oxide content — Quinoline phosphomolybdate gravimetric methodISO 4316, Surface active agents — Determination of pH of aqueous solutions — Potentiometric methodISO 4317, Surface-active agents and detergents — Determination of water content — Karl Fischer methodsEAS 127-1: 2021, Synthetic detergent powders — Specification — Part 1: Household hand useEAS 127-2: 2023, Synthetic detergent powder — Specification — Part 2: Machine wash</t>
  </si>
  <si>
    <t>National Standard of the P.R.C., Detect and obstacle avoid requirements for civil unmanned aircraft</t>
  </si>
  <si>
    <t>This document specifies the technical requirements for detecting and avoidance capability of civil unmanned aircraft system and describes the corresponding test methods._x000D_
This document applies to the development, manufacturing, delivery, and use of civil unmanned aircraft system.</t>
  </si>
  <si>
    <t>Civil unmanned aircraft (HS code(s): 8806); (ICS code(s): 49.020)</t>
  </si>
  <si>
    <t>8806 - Unmanned aircraft</t>
  </si>
  <si>
    <t>49.020 - Aircraft and space vehicles in general</t>
  </si>
  <si>
    <r>
      <rPr>
        <sz val="11"/>
        <rFont val="Calibri"/>
      </rPr>
      <t>https://members.wto.org/crnattachments/2026/TBT/CHN/26_03405_00_x.pdf</t>
    </r>
  </si>
  <si>
    <t>National Standard of the P.R.C., Data recording requirements of the flight control system for civil unmanned aircraft</t>
  </si>
  <si>
    <t>This document specifies data recording requirements of flight control systems for civil unmanned aircraft and describes corresponding test methods._x000D_
This document applies to the development, manufacturing, delivery, and use of unmanned aircraft systems.</t>
  </si>
  <si>
    <r>
      <rPr>
        <sz val="11"/>
        <rFont val="Calibri"/>
      </rPr>
      <t>https://members.wto.org/crnattachments/2026/TBT/CHN/26_03406_00_x.pdf</t>
    </r>
  </si>
  <si>
    <t>National Standard of the P.R.C., Cybersecurity requirements for data links of civil unmanned aircraft</t>
  </si>
  <si>
    <t>This document specifies the cybersecurity technical requirements and test methods for the data link of civil unmanned aircraft._x000D_
This document applies to the design, development, manufacturing, and testing of the data links for civil unmanned aircraft. _x000D_
This document does not apply to model aircraft, flying toys with self-contained power systems, or operational identification communication links.</t>
  </si>
  <si>
    <t>Civil unmanned aircraft (HS code(s): 8806; 89); (ICS code(s): 35.030)</t>
  </si>
  <si>
    <r>
      <rPr>
        <sz val="11"/>
        <rFont val="Calibri"/>
      </rPr>
      <t>https://members.wto.org/crnattachments/2026/TBT/CHN/26_03407_00_x.pdf</t>
    </r>
  </si>
  <si>
    <t>National Standard of the P.R.C., Strength requirement and test of automobile seats, their anchorages and any head restraints</t>
  </si>
  <si>
    <t>This document specifies the technical requirements and test of automobile seats, their anchorages and any head restraints._x000D_
This document applies to：_x000D_
a) Seats, seat anchorages and head restraints of category M1 and N vehicles;_x000D_
b) Seats, seat anchorages and head restraints of category M2 and M3 vehicles not specified in GB 13057 and GB 24406;_x000D_
c) The design of rare components of seat backs for category M1 vehicles, and devices for protecting occupants from injuries caused by shifting luggage in frontal collisions.</t>
  </si>
  <si>
    <t>Vehicles (HS code(s): 87); (ICS code(s): 43.040)</t>
  </si>
  <si>
    <t>87 - VEHICLES OTHER THAN RAILWAY OR TRAMWAY ROLLING STOCK, AND PARTS AND ACCESSORIES THEREOF</t>
  </si>
  <si>
    <t>43.040 - Road vehicle systems</t>
  </si>
  <si>
    <r>
      <rPr>
        <sz val="11"/>
        <rFont val="Calibri"/>
      </rPr>
      <t>https://members.wto.org/crnattachments/2026/TBT/CHN/26_03408_00_x.pdf
https://members.wto.org/crnattachments/2026/TBT/CHN/26_03408_01_x.pdf
https://members.wto.org/crnattachments/2026/TBT/CHN/26_03408_02_x.pdf</t>
    </r>
  </si>
  <si>
    <t>GB 13057 Strength of seats and their anchorages of passenger vehicles_x000D_
GB 24406 Strength of student seat and their anchorages of special school bus</t>
  </si>
  <si>
    <t>Notification for Revision of Standards on Essential Requirement (ER) for  “LAN Switch”</t>
  </si>
  <si>
    <t>The draft standard (draft TECXXXXXXXX) is Essential Requirement Standard on “LAN_Switch” for assessment of conformity</t>
  </si>
  <si>
    <t>HS 8517</t>
  </si>
  <si>
    <t>8517 - Telephone sets, incl. smartphones and other telephones for cellular networks or for other wireless networks; other apparatus for the transmission or reception of voice, images or other data, incl. apparatus for communication in a wired or wireless network, parts thereof (excl. transmission or reception apparatus of heading 8443, 8525, 8527 or 8528)</t>
  </si>
  <si>
    <t>33.040.40 - Data communication networks</t>
  </si>
  <si>
    <t>To ensure Safety of users and Security of telecom network &amp; for assessment of conformity.</t>
  </si>
  <si>
    <t>The date of Notification of the Standard in E-Gazette.</t>
  </si>
  <si>
    <r>
      <rPr>
        <sz val="11"/>
        <rFont val="Calibri"/>
      </rPr>
      <t>https://members.wto.org/crnattachments/2026/TBT/IND/26_03439_00_e.pdf</t>
    </r>
  </si>
  <si>
    <t>Draft Standard on Essential Requirement (ER) on “LAN Switch” for consultation is available online on: https://tec.gov.in/pdf/consultations/IT_draft_ER_LAN_Switch_Jun_26.pdf</t>
  </si>
  <si>
    <t>The Standards (Product Certification) Regulations, 2026</t>
  </si>
  <si>
    <t>The Standards (Product Certification) Regulations, 2026 provide a regulatory framework for the administration and use of Product Certification Marks in Kenya, including the Standardization Mark and the Diamond Mark of Quality. The Regulations prescribe eligibility requirements, application procedures, evaluation processes, permit issuance and renewal, supervision and control measures, obligations of permit holders, enforcement actions, offences, and applicable fees. The Regulations also establish mechanisms for inspection, testing, conformity assessment, and maintenance of a register of certified products to ensure compliance with mandatory standards and approved specifications.</t>
  </si>
  <si>
    <t>Product and company certification. Conformity assessment (ICS code(s): 03.120.20)</t>
  </si>
  <si>
    <t>03.120.20 - Product and company certification. Conformity assessment</t>
  </si>
  <si>
    <r>
      <rPr>
        <sz val="11"/>
        <rFont val="Calibri"/>
      </rPr>
      <t>https://members.wto.org/crnattachments/2026/TBT/KEN/26_03434_00_e.pdf</t>
    </r>
  </si>
  <si>
    <t>Standards Act, 1974 (Cap 496)</t>
  </si>
  <si>
    <t xml:space="preserve">The Standards (Scientific and Industrial Metrology) Regulations, 2026_x000D_
</t>
  </si>
  <si>
    <t>The Standards (Scientific and Industrial Metrology) Regulations, 2026 establish Kenya’s framework for scientific and industrial measurements, calibration, and metrology services. The Regulations designate Kenya Bureau of Standards (KEBS) as the National Metrology Institute, provide for licensing of calibration service providers, and require mandatory calibration of specified medical, industrial, environmental, and laboratory equipment to ensure accurate, reliable, and internationally traceable measurements.</t>
  </si>
  <si>
    <t>Metrology and measurement in general (ICS code(s): 17.020)</t>
  </si>
  <si>
    <t>17.020 - Metrology and measurement in general</t>
  </si>
  <si>
    <t>Metrology</t>
  </si>
  <si>
    <r>
      <rPr>
        <sz val="11"/>
        <rFont val="Calibri"/>
      </rPr>
      <t>https://members.wto.org/crnattachments/2026/TBT/KEN/26_03435_00_e.pdf</t>
    </r>
  </si>
  <si>
    <t>The Standards Act, Cap 496 Laws of Kenya The Metrology Act, Cap 513 Laws of Kenya ISO/IEC 17025 — General requirements for the competence of testing and calibration laboratories International System of Units (SI) OIML (International Organization of Legal Metrology) Guidelines and Recommendations CIPM Mutual Recognition Arrangement (CIPM MRA) East African Standards and regional metrology frameworks Kenya Bureau of Standards (KEBS) calibration and metrology guidelines.</t>
  </si>
  <si>
    <t>The Standards (Testing and Designation of Laboratories) Regulations, 2026</t>
  </si>
  <si>
    <t>The Standards (Testing and Designation of Laboratories) Regulations, 2026 establish a legal framework for the designation, oversight, and operation of testing laboratories by the Kenya Bureau of Standards under the Standards Act (Cap. 496). The Regulations provide for the establishment of KEBS laboratories as national reference laboratories, prescribe requirements and procedures for designation of external laboratories, and set obligations for designated laboratories including accreditation, proficiency testing, quality control, and reporting. The Regulations further provide procedures for sample handling, conduct of tests, issuance and review of test certificates, annual assessments, suspension or revocation of designation, appeals, and fees applicable to laboratory designation and assessment services.</t>
  </si>
  <si>
    <r>
      <rPr>
        <sz val="11"/>
        <rFont val="Calibri"/>
      </rPr>
      <t>https://members.wto.org/crnattachments/2026/TBT/KEN/26_03437_00_e.pdf</t>
    </r>
  </si>
  <si>
    <t>The Standards Act, Cap 496 Laws of Kenya World Trade Organization Agreement on Technical Barriers to Trade (WTO TBT Agreement). International Organization for Standardization/IEC 17025 — General requirements for the competence of testing and calibration laboratoriesISO/IEC 17011 — Conformity assessment — Requirements for accreditation bodies accrediting conformity assessment bodiesISO/IEC 17043 — Conformity assessment — General requirements for proficiency testingISO 15189 — Medical laboratories — Requirements for quality and competence (where applicable). ILAC (International</t>
  </si>
  <si>
    <t>Draft Commission Implementing Regulation renewing the approval of hydrochloric acid for use in biocidal products of product type 2 in accordance with Regulation (EU) No 528/2012 of the European Parliament and of the Council</t>
  </si>
  <si>
    <t>This draft Commission Implementing Regulation renews the approval of hydrochloric acid as an active substance for use in biocidal products of product-type 2, subject to compliance with certain conditions.The opinion of the European Chemicals Agency can be found on its website (Biocidal Products Committee opinions on active substance approval - ECHA (europa.eu)</t>
  </si>
  <si>
    <t>13 - ENVIRONMENT. HEALTH PROTECTION. SAFETY</t>
  </si>
  <si>
    <t>Protection of human health or safety (TBT); Protection of animal or plant life or health (TBT); Protection of the environment (TBT); Harmonization (TBT)</t>
  </si>
  <si>
    <t> Harmonisation of the EU market on biocidal products.</t>
  </si>
  <si>
    <t xml:space="preserve">20 days from publication in the Official 
Journal of the EU
</t>
  </si>
  <si>
    <r>
      <rPr>
        <sz val="11"/>
        <rFont val="Calibri"/>
      </rPr>
      <t>https://members.wto.org/crnattachments/2026/TBT/EEC/26_03373_00_e.pdf
https://members.wto.org/crnattachments/2026/TBT/EEC/26_03373_01_e.pdf</t>
    </r>
  </si>
  <si>
    <t>Draft Commission Implementing Decision repealing Implementing Decision (EU) 2023/2619 postponing the expiry date of the approval of hydrochloric acid for use in biocidal products of product-type 2 in accordance with Regulation (EU) No 528/2012 of the European Parliament and of the Council</t>
  </si>
  <si>
    <t>This draft Commission Implementing Decision repeals the postponement of the expiry date of the approval of hydrochloric acid as an active substance for use in biocidal products of product type 2.On 26 October 2022, an application was submitted in accordance with Article 13(1) of the Regulation (EU) No 528/2012 of the European Parliament and of the Council (BPR) for the renewal of the approval of hydrochloric acid for PT 2. On 25 February 2026 the Agency adopted its opinion on hydrochloric acid for PT 2, having regard to the conclusions of the evaluating competent authority.Given the opinion of the Agency, it is appropriate to renew the approval of hydrochloric acid for PT 2. Consequently, a draft Implementing Regulation is being prepared to renew the approval of hydrochloric acid for PT 2 (examination procedure under Regulation (EU) No 182/2011).Further to that Implementing Regulation, it is necessary to repeal the postponement of the expiry date of the approval of hydrochloric acid. The present draft Decision therefore intends to repeal Decision (EU) 2023/2619 postponing the expiry date of the approval of hydrochloric acid for PT 2.</t>
  </si>
  <si>
    <r>
      <rPr>
        <sz val="11"/>
        <rFont val="Calibri"/>
      </rPr>
      <t>https://members.wto.org/crnattachments/2026/TBT/EEC/26_03374_00_e.pdf</t>
    </r>
  </si>
  <si>
    <t>-Regulation (EU) No 528/2012 of the European Parliament and of the Council of 22 May 2012 concerning the making available on the market and use of biocidal products (OJ L 167, 27.6.2012, p. 1.). Available in all EU languages. EUR-Lex - 32012R0528 - EN - EUR-Lex (europa.eu)</t>
  </si>
  <si>
    <t>Mongolia</t>
  </si>
  <si>
    <t>Law on Tobacco control (Amendment)</t>
  </si>
  <si>
    <t>Increase the size of pictorial health warnings to cover 70% of both the front and back surfaces of tobacco packages;"Regulations concerning VAPE, vapour products, and electronic heated tobacco products (eHTPs) have been further incorporated into the regulatory framework."</t>
  </si>
  <si>
    <t>TOBACCO AND MANUFACTURED TOBACCO SUBSTITUTES; PRODUCTS, WHETHER OR NOT CONTAINING NICOTINE, INTENDED FOR INHALATION WITHOUT COMBUSTION; OTHER NICOTINE CONTAINING PRODUCTS INTENDED FOR THE INTAKE OF NICOTINE INTO THE HUMAN BODY (HS code(s): 24); Tobacco, tobacco products and related equipment (ICS code(s): 65.160)</t>
  </si>
  <si>
    <t>24 - TOBACCO AND MANUFACTURED TOBACCO SUBSTITUTES; PRODUCTS, WHETHER OR NOT CONTAINING NICOTINE, INTENDED FOR INHALATION WITHOUT COMBUSTION; OTHER NICOTINE CONTAINING PRODUCTS INTENDED FOR THE INTAKE OF NICOTINE INTO THE HUMAN BODY</t>
  </si>
  <si>
    <t>National security requirements (TBT); Consumer information, labelling (TBT); Protection of human health or safety (TBT); Protection of the environment (TBT); Quality requirements (TBT)</t>
  </si>
  <si>
    <r>
      <rPr>
        <sz val="11"/>
        <rFont val="Calibri"/>
      </rPr>
      <t>https://members.wto.org/crnattachments/2026/TBT/MNG/26_03383_00_x.pdf</t>
    </r>
  </si>
  <si>
    <t>Law on Standardization, technical regulation &amp; accreditation of conformityassessment, 2018  </t>
  </si>
  <si>
    <t>Draft Order of the Ministry of Health of Ukraine "On Approval of Amendments to the Procedure for Issuing Permits for Parallel Import of Medicines, Amending Permits for Parallel Import of Medicines, Suspending, Cancelling and Terminating Permits for Parallel Import of Medicines"</t>
  </si>
  <si>
    <t>The draft Order has been developed in accordance with the Law of Ukraine No. 2469-IX of 28 July 2022 "On Medicines", which provides for the establishment and operation of a single regulatory authority responsible for state control in the field of the circulation of medicines. _x000D_
The draft Order aims to clarify the procedure governing the parallel import of medicines following the establishment of a central executive authority with special status responsible for implementing state policy in the areas of the development, market authorization, quality control, safety, and efficacy of medicines._x000D_
The regulatory authority established for this purpose is the Ukrainian Pharmaceutical Agency (Ukrpharmagency)._x000D_
The parallel import of medicines may be carried out by a business entity holding a licence to import medicines (a parallel importer), in accordance with the licensing conditions established by the Cabinet of Ministers of Ukraine, only after the Ukrainian Pharmaceutical Agency has granted the business entity a parallel import permit._x000D_
Accordingly, the draft Order transfers the functions relating to the issuance, amendment, suspension, сancelling and termination of parallel import permits from the State Service of Ukraine on Medicines and Drugs Control and the State Enterprise "State Expert Center of the Ministry of Health of Ukraine" to the Ukrainian Pharmaceutical Agency.</t>
  </si>
  <si>
    <t>Medicines</t>
  </si>
  <si>
    <t>Quality requirements (TBT); Harmonization (TBT)</t>
  </si>
  <si>
    <r>
      <rPr>
        <sz val="11"/>
        <rFont val="Calibri"/>
      </rPr>
      <t>https://members.wto.org/crnattachments/2026/TBT/UKR/26_03375_00_x.pdf
https://members.wto.org/crnattachments/2026/TBT/UKR/26_03375_01_x.pdf</t>
    </r>
  </si>
  <si>
    <t>Law of Ukraine No. 2469-IX "On Medicines" of 28 July 2022;Order of the Ministry of Health of Ukraine No. 277 "Some Issues of Implementation of the Law of Ukraine No. 3860-IX "On Amendments to Certain Laws of Ukraine on Parallel Import of Medicines" of 16 July 2024" of 17 February 2025;Directive 2001/83/EC of the European Parliament and of the Council of 6 November 2001 on the Community code relating to medicinal products for human use</t>
  </si>
  <si>
    <t>Establishment Registration and Product Listing for Tobacco 
Products</t>
  </si>
  <si>
    <t>Proposed rule - The Food and Drug Administration (FDA, the Agency, or we) is 
proposing regulations to prescribe the format, content, and procedures 
for establishment registration and tobacco product listing. Complete 
and accurate establishment registration and product listing information 
is important to accomplish statutory, regulatory, and public health 
objectives. Currently, only domestic owners and operators are required 
to register their establishments and list their tobacco products with 
FDA while foreign owners and operators are not subject to these 
requirements, creating significant gaps in Agency information. This 
action, if finalized, would extend registration and listing 
requirements to include owners and operators of foreign establishments.</t>
  </si>
  <si>
    <t>Tobacco products; Tobacco, tobacco products and related equipment (ICS code(s): 65.160)</t>
  </si>
  <si>
    <r>
      <rPr>
        <sz val="11"/>
        <rFont val="Calibri"/>
      </rPr>
      <t>https://members.wto.org/crnattachments/2026/TBT/USA/26_03376_00_e.pdf</t>
    </r>
  </si>
  <si>
    <t xml:space="preserve">91 Federal Register (FR) 39168, 29 June 2026; Title 21 Code of Federal Regulations (CFR) Part 1108:_x000D_
https://www.govinfo.gov/content/pkg/FR-2026-06-29/html/2026-13047.htm_x000D_
https://www.govinfo.gov/content/pkg/FR-2026-06-29/pdf/2026-13047.pdfThis proposed rule is identified by Docket Number FDA-2025-N-7130. The Docket Folder is available on Regulations.gov at https://www.regulations.gov/docket/FDA-2025-N-7130/document and provides access to primary documents as well as comments received. Documents are also accessible from Regulations.gov by searching the Docket Number. _x000D_
_x000D_
</t>
  </si>
  <si>
    <t>Comoros</t>
  </si>
  <si>
    <t>Projet d’Arrêté 7 N°26 fixant les conditions d'octroi de l'autorisation spéciale relative aux sachets et emballages plastiques non biodégradables</t>
  </si>
  <si>
    <t>The notified order establishes the conditions for the granting of special authorization for the production, importation, marketing and distribution of non-biodegradable plastic bags and packaging intended specifically for sanitary and scientific and experimental research activities or for national safety and security measures in the Union of the Comoros, in accordance with Article 13 of Law No. 17-011/AU of 6 June 2017 prohibiting the production, importation, marketing and distribution of non-biodegradable plastic bags and packaging in the Union of the Comoros.</t>
  </si>
  <si>
    <t>Articles de transport ou d'emballage, en matières plastiques; bouchons, couvercles, capsules et autres dispositifs de fermeture, en matières plastiques (Code(s) du SH: 3923) les sachets en plastiques non biodégradables</t>
  </si>
  <si>
    <t>3923 - Articles for the conveyance or packaging of goods, of plastics; stoppers, lids, caps and other closures, of plastics</t>
  </si>
  <si>
    <t>55.080 - Sacks. Bags; 83.080 - Plastics</t>
  </si>
  <si>
    <t>- Law No. 17-011/AU of 6 June 2017 prohibiting the production, importation, marketing and distribution of non-biodegradable plastic bags and packaging in the Union of the Comoros, enacted by Decree No.17-107/PR of 5 October 2017.- Law No. 24-018/AU of 25 December 2025 amending and supplementing Framework Law No. 94-018/AF of 22 June 1994 on the environment, enacted by Decree No. 25-004/PR of 22 January 2025.G/TBT/N/COM/1- 2 - - Law No. 24-019/AU of 25 December 2024 establishing the Framework Law for the prevention and sustainable management of waste in the Union of the Comoros, enacted by Decree No. 25-005/PR of 22 January 2024.</t>
  </si>
  <si>
    <t>United Kingdom</t>
  </si>
  <si>
    <t>The Toys (Safety) Regulations</t>
  </si>
  <si>
    <t>This measure will amend the Toys (Safety) Regulation 2011 as applicable in GB (“the Toys Regulations”) It will amend permitted levels of cobalt the Toys Regulations. It will amend the Toy Regulations, to introduce permitted limits of cobalt following a derogation request. Cobalt is currently classified as Carcinogenic, Mutagenic or Reprotoxic (CMR) under GB Classification, Labelling and Packaging (CLP) Regulations.</t>
  </si>
  <si>
    <t>TOYS, GAMES AND SPORTS REQUISITES; PARTS AND ACCESSORIES THEREOF (HS code(s): 95); Toys (ICS code(s): 97.200.50)More detail on product coverage can be found in regulation 4 of the Toys (Safety) Regulations 2011</t>
  </si>
  <si>
    <t>95 - TOYS, GAMES AND SPORTS REQUISITES; PARTS AND ACCESSORIES THEREOF</t>
  </si>
  <si>
    <t>The objective of the measure is to amend the Toys Regulation following a review of evidence submitted and advice from the Scientific Advisory Group on Chemical Safety of Non-Food and Non-Medicinal Consumer Products (SAG-CS) on the safety of using cobalt in toys. SAG-CS's primary purpose is to provide the UK Government with independent scientific advice on chemical risk of products, such as toys.</t>
  </si>
  <si>
    <r>
      <rPr>
        <sz val="11"/>
        <rFont val="Calibri"/>
      </rPr>
      <t>https://members.wto.org/crnattachments/2026/TBT/GBR/26_03331_00_e.pdf</t>
    </r>
  </si>
  <si>
    <t>SAG-CS opinions can be found here - CobaltDraft of The Toys (Safety) (Permitted Uses for Cobalt) (England and Wales and Scotland) Regulations 2026.</t>
  </si>
  <si>
    <t>Partial Amendment of the Regulation for Enforcement of the Radio Act, etc. </t>
  </si>
  <si>
    <t>Japan will amend the Regulation for Enforcement of the Radio Act, etc. to introduce technical requirements for radio equipment used in user terminals that are part of a non-geostationary satellite communication system in the 700 MHz band for mobile services, utilizing a satellite constellation.</t>
  </si>
  <si>
    <t>Radio equipment of a non-geostationary satellite communication system in the 700 MHz band for mobile services, utilizing a satellite constellation.</t>
  </si>
  <si>
    <t>The deployment of a non-geostationary satellite communication system in the 700 MHz band for mobile services, utilizing a satellite constellation, aims to provide complementary communication services in areas not covered by terrestrial mobile networks, such as mountainous regions, remote islands, and maritime areas, thereby meeting users’ communication needs. </t>
  </si>
  <si>
    <t>October, 2026</t>
  </si>
  <si>
    <r>
      <rPr>
        <sz val="11"/>
        <rFont val="Calibri"/>
      </rPr>
      <t>https://members.wto.org/crnattachments/2026/TBT/JPN/26_03349_00_e.pdf</t>
    </r>
  </si>
  <si>
    <t>・The basic law is the Radio Act (Act No.131 of May 2, 1950).   https://www.japaneselawtranslation.go.jp/en/laws/view/3205The amendment will be published in “KAMPO”(Official Government Gazette) when adopted.(available in Japanese)</t>
  </si>
  <si>
    <t>Partial amendment to the “Regulation for Pharmaceutical Approvals, Notifications and Reviews”</t>
  </si>
  <si>
    <t>The Ministry of Food and Drug Safety of the Republic of Korea intends to amend the following provisions of the “Regulation for Pharmaceutical Approvals, Notifications and Reviews”A. If only the name of the “general test method” registered in the Korean Pharmacopeia or other official compendia notified by the Minister of Food and Drug Safety is changed, such change will be deemed to have been approved or notified. (Article 3-2) B. A legal basis will be established to allow the stability data for medical high-pressure gases to be substituted by evidence from prior use of previously approved or notified products. (Article 7)C. Provisions related to the Risk Management Plan (RMP) will be aligned with the amendment of higher-level legislation. (Article 7-2)D. Eligibility for multiple specifications for an active ingredient will be expanded to include orphan drugs for which quality-related data have been submitted. (Article 12)E. When obtaining approval for a new dosage form of an OTC drug with same route of administration, eligibility for reduced data requirements will be clarified by specifying what constitutes minor differences from previously approved/notified dosage forms. (Annex 1)</t>
  </si>
  <si>
    <t>Pharmaceuticals</t>
  </si>
  <si>
    <t>Regulatory Improvement</t>
  </si>
  <si>
    <r>
      <rPr>
        <sz val="11"/>
        <rFont val="Calibri"/>
      </rPr>
      <t>https://members.wto.org/crnattachments/2026/TBT/KOR/26_03348_00_x.pdf</t>
    </r>
  </si>
  <si>
    <t>MFDS Notification No. 2026-274 (5 June 2026)</t>
  </si>
  <si>
    <t>Türkiye</t>
  </si>
  <si>
    <t>DRAFT COMMUNIQUÉ ON AMENDING THE COMMUNIQUÉ (2023/2533/EU) (DGI-2024/3) REGARDING ECODESIGN REQUIREMENTS FOR HOUSEHOLD TUMBLE DRYERS (DGI-2026/...)</t>
  </si>
  <si>
    <t>Amendments have been made to DRAFT COMMUNIQUÉ ON AMENDING THE COMMUNIQUÉ (2023/2533/EU) (DGI-2024/3) REGARDING ECODESIGN REQUIREMENTS FOR HOUSEHOLD TUMBLE DRYERS in line with the obligation to comply with the EU legislation.</t>
  </si>
  <si>
    <t>This Communiqué covers electric mains-operated and gas-fired household tumble dryers, built-in household tumble dryers, multi-drum household tumble dryers and electric mains-operated household tumble dryers that can also be powered by batteries. (3) This Communique shall not apply to;a) household washer-dryers and household spin-extractors;b) Tumble dryers within the scope of Machinery Safety Regulation (2006/42/AT) published in the Official Gazette dated 3/3/2009 and numbered 27158,c) battery-operated household tumble-dryers that can be connected to the mains through an AC/DC converter purchased separately.(4) The requirements in Sections 2 and 3, and Section 6, points (1)(a) and (1)(b) of Annex II shall not apply to household tumble dryers with a rated capacity for the eco programme of 3 kg or less.</t>
  </si>
  <si>
    <t>97.060 - Laundry appliances</t>
  </si>
  <si>
    <t>This Communiqué enters into force on the date of its publication.</t>
  </si>
  <si>
    <r>
      <rPr>
        <sz val="11"/>
        <rFont val="Calibri"/>
      </rPr>
      <t>https://members.wto.org/crnattachments/2026/TBT/TUR/26_03326_00_e.pdf</t>
    </r>
  </si>
  <si>
    <t>This Communique has been prepared based on Articles 385, 388 and 508 of the Presidential Decree on the Organization of the Presidency No. 1 published in the Official Gazette dated 10/7/2018 and numbered 30474 and the Regulation on the Ecodesign of Energy Related Products.This Communiqué has been prepared in accordance with Directive 2009/125/EC of the European Parliament and of the Council, amending Regulation (EU) 2023/826 and repealing Regulation (EU) 932/2012, based on Commission Regulation (EU) 2023/2533 of 17/11/2023 laying down the requirements for ecodesign of household tumble dryers.</t>
  </si>
  <si>
    <t>DRAFT COMMUNIQUÉ (DGI-2026/...) ON AMENDING THE COMMUNİQUÉ ON ENERGY LABELING OF HOUSEHOLD TUMBLE DRYERS (2023/2534/EU) (DGI-2024/4)</t>
  </si>
  <si>
    <t>Amendments have been made to DRAFT COMMUNIQUÉ (DGI-2026/...) ON AMENDING THE COMMUNİQUÉ ON ENERGY LABELING OF HOUSEHOLD TUMBLE DRYERS (2023/2534/EU) in line with the obligation to comply with the EU legislation. </t>
  </si>
  <si>
    <t>This Communiqué covers electric mains-operated and gas-fired household tumble dryers, built-in household tumble dryers, multi-drum household tumble dryers and electric-mains operated household tumble dryers that can also be powered by batteries.(3) This Communiqué shall not apply to:a) household washer-dryers and household spin-extractors,b) Tumble dryers within the scope of Machinery Safety Regulation (2006/42/AT) published in the Official Gazette dated 3/3/2009 and numbered 27158,c) battery-operated household tumble dryers that can be connected to the mains through an AC/DC converter purchased separately.</t>
  </si>
  <si>
    <r>
      <rPr>
        <sz val="11"/>
        <rFont val="Calibri"/>
      </rPr>
      <t>https://members.wto.org/crnattachments/2026/TBT/TUR/26_03327_00_e.pdf</t>
    </r>
  </si>
  <si>
    <t>This Communiqué has been prepared based on Articles 385, 388 and 508 of the Presidential Decree on the Organization of the Presidency No. 1 published in the Official Gazette dated 10/7/2018 and numbered 30474 and the Energy Labeling Framework Regulation.This Communiqué has been prepared within the framework of harmonization with the EU legislation based on the Delegated Commission Regulation (EU) 2023/2534 of 13/7/2023 on energy labeling of household tumble dryers, which complements Regulation (EU) 2017/1369 of the European Parliament and of the Council and repealing Delegated Commission Regulation (EU) 392/2012</t>
  </si>
  <si>
    <t>DRAFT COMMUNIQUÉ ON AMENDING THE COMMUNIQUÉ (DGI-2026/...) ON ECODESIGN REQUIREMENTS REGARDING ELECTRICAL ENERGY CONSUMPTION OF STANDBY, OFF AND NETWORK-CONNECTED STANDBY MODES OF HOUSEHOLD AND OFFICE TYPE ELECTRICAL ELECTRONIC DEVICES (2023/826/EU) (DGI-2024/5)</t>
  </si>
  <si>
    <t>Amendments have been made to the Draft Communıqué On Amendıng The Communıqué (Dgı-2026/...) On Ecodesıgn Requırements Regardıng Electrıcal Energy Consumptıon Of Standby, Off And Network-Connected Standby Modes Of Household And Offıce Type Electrıcal-Electronıc Devıces (2023/826/EU) in line with the obligation to comply with the EU legislation.</t>
  </si>
  <si>
    <t>LIST OF ENERGY-RELATED PRODUCTS COVERED BY THIS COMMUNIQUE_x000D_
1. Appliances designed, tested and marketed for household use:_x000D_
a) To be valid until 1/7/2025; tumble dryers and other clothes dryers,_x000D_
b) To be valid as of 1/7/2025; clothes dryers, but excluding household tumble dryers covered by Communiqué on Ecodesign Requirements for Household Tumble Dryers (2023/2533/EU)_x000D_
(SGM-2024/..) published in the Official Gazette dated ... and numbered ...,_x000D_
c) electric ovens including when incorporated in cookers;_x000D_
ç) electric hobs and hot plates;_x000D_
d) microwave ovens;_x000D_
e) toasters;_x000D_
f) fryers;_x000D_
g) coffee machines;_x000D_
ğ) grinders;_x000D_
h) equipment for opening or sealing containers or packages;_x000D_
ı) electric knives;_x000D_
i) other appliances for cooking and other processing of food, preparing beverages, cleaning, and maintenance of clothes, but excluding household dishwashers covered by Communiqué on_x000D_
Ecodesign Requirements for Household Dishwashers (2019/2022/EU) (SGM:2021/1), household washing machines and household washer-dryers covered by Communiqué on Ecodesign_x000D_
Requirements for Household Washing Machines and Household Washer-Dryers (2019/2023/EU) (SGM:2021/3) published in the Official Gazette dated 25/3/2021 and numbered 31434 and_x000D_
household tumble dryers covered by the Communiqué on Ecodesign Requirements for Household Tumble Dryers (2023/2533/EU) (SGM-2024/..) valid as of 1/7/2025;_x000D_
— appliances for hair cutting, hair drying, hair treatments, tooth brushing, shaving, massage and other body care appliances;_x000D_
— scales._x000D_
2. Information technology equipment intended primarily for use in the domestic environment, including printing equipment, but excluding desktop computers, integrated desktop computers_x000D_
and notebook computers covered by Communiqué on Ecodesign Requirements for Computers and Computer Servers (2013/617/EU) (SGM: 2021/14) published in the Official Gazette dated_x000D_
25/3/2021 and bis numbered 31434, servers and data storage products covered by Communiqué on Environmentally Friendly Design Requirements for Servers and Data Storage Products_x000D_
(2019/424/EU) (SGM:2021/15) published in the Official Gazette dated 25/3/2021 and bis numbered 31434, as well as electronic displays covered by Communiqué on Ecodesign Requirements_x000D_
for Electronic Displays (2019/2021 / EU) (SGM: 2021/5) published in the Official Gazette dated 25/3/2021 and bis numbered 31434._x000D_
3. Consumer equipment:_x000D_
a) radio sets;_x000D_
b) video cameras;_x000D_
c) video players;_x000D_
ç) hi-fi players;_x000D_
d) audio amplifiers;_x000D_
e) audio speakers;_x000D_
f home theatre systems;_x000D_
g) media streaming devices;_x000D_
ğ) musical instruments;_x000D_
h) complex set top boxes and simple set-top boxes;_x000D_
ı) other equipment for the purpose of recording or reproducing sound or images, including signals or other technologies for the distribution of sound and image other than by_x000D_
telecommunications, but excluding electronic displays covered by Communiqué on Ecodesign Requirements for Electronic Displays (2019/2021/EU) (SGM:2021/5) and projectors with_x000D_
mechanisms for exchanging the lenses with others with different focal length._x000D_
4. Toys, leisure and sports equipment:_x000D_
a) electric trains or car racing sets;_x000D_
b) games consoles;_x000D_
c) sports equipment;_x000D_
ç) other toys and leisure equipment._x000D_
5. Motor-operated adjustable furniture:_x000D_
a) height-adjustable desks;_x000D_
b) elevation beds and chairs, excluding medical devices and wheelchairs;_x000D_
c) other motor-operated adjustable furniture._x000D_
6. Motor-operated building elements:_x000D_
a) shutters;_x000D_
b) blinds;_x000D_
c) screens;_x000D_
ç) awnings;_x000D_
d) pergolas;_x000D_
e) curtains;_x000D_
f) doors;_x000D_
g) gates;_x000D_
ğ) windows;_x000D_
h) skylights;_x000D_
ı) other motor-operated building elements</t>
  </si>
  <si>
    <t>This Communiqué will be adopted upon its publication.</t>
  </si>
  <si>
    <r>
      <rPr>
        <sz val="11"/>
        <rFont val="Calibri"/>
      </rPr>
      <t>https://members.wto.org/crnattachments/2026/TBT/TUR/26_03328_00_e.pdf</t>
    </r>
  </si>
  <si>
    <t>This Communiqué has been prepared based on Articles 385, 388 and 508 of the Presidential Decree on the Organization of the Presidency No. 1 published in the Official Gazette dated 10/7/2018 and numbered 30474 and the Regulation on Ecodesign of Energy Related Products.This Communiqué has been prepared within the framework of harmonization with EU legislation based on Commission Regulation (EU) No. 2023/826 of 17/4/2023 on the Ecodesign Requirements for Off mode, Standby mode, and Networked Standby Energy Consumption of Electrical and Electronic Household and Office Equipment, which was prepared in accordance with Directive 2009/125 / EC of the European Parliament and of the Council and repealed Commission Regulations (EC) 1275/2008 and (EC) 107/2009 and Commission Regulation (EU) 2023/1669 of 16/6/2023 and Commission Regulation (EU) 2023/2533 of 17/11/2023 amending this Regulation.</t>
  </si>
  <si>
    <t>DRAFT COMMUNIQUÉ (2025/2052/EU) (DGI-2026/..) ON ECODESIGN REQUIREMENTS FOR EXTERNAL POWER SUPPLIES, WIRELESS CHARGERS, WIRELESS CHARGING PADS, BATTERY CHARGERS FOR PORTABLE BATTERIES OF GENERAL USE AND USB TYPE-C CABLES</t>
  </si>
  <si>
    <t>(1) The purpose of this Communiqué is to lay down ecodesign requirements for the placing on the market or putting into service of external power supplies (EPS), battery chargers for portable batteries of general use, wireless chargers, wireless charging pads and USB Type-C cable pursuant to the implementation of the Regulation on the Ecodesign of Energy-Related Products, which entered into force by Presidential Decree No. 5187 dated February 4, 2022.</t>
  </si>
  <si>
    <t>(2) This Communiqué covers external power supplies (EPS), battery chargers for portable batteries of general use, _x000D_
wireless chargers, wireless charging pads and USB Type-C cables. _x000D_
(3) This Communiqué shall not apply to: _x000D_
a) uninterruptible power supplies, meaning devices that automatically provide backup power from storage when the _x000D_
electrical power from the mains power source drops to an unacceptable voltage level; _x000D_
b) except for separate control gears in battery-operated products referred to in subparagraph (c) of Article 2 of Annex _x000D_
III of the Communiqué on Ecodesign Requirements for Light Sources and Separate Control Equipment _x000D_
(2019/2020/EU) (SGM:2021/11), published in the Official Gazette dated 6/8/2021 and numbered 31560, and not _x000D_
subject to any other exemption referred to in Annex III, the separate control gears defined in subparagraph (c) of the _x000D_
first paragraph of Article 5,  _x000D_
c) separate control gears for luminaires for emergency lighting,  _x000D_
ç) separate control gears for low luminous flux light sources; _x000D_
d) EPS designed, tested and marketed to be used exclusively with medical devices, as defined in Medical Devices _x000D_
Regulation published in the Official Gazette dated 2/6/2021 and numbered 31499, _x000D_
e) docking stations for autonomous appliances, meaning devices in which a battery-operated appliance that executes _x000D_
tasks requiring the appliance to move without any user intervention places itself for charging; _x000D_
f) EPS designed, tested and marketed to be used exclusively with means of transport for persons or goods; _x000D_
g) consumer products for which the primary load of the converted voltage within the consumer products themselves _x000D_
is not supplied to a separate end-use product. </t>
  </si>
  <si>
    <t>29.120 - Electrical accessories</t>
  </si>
  <si>
    <t>(1) This Communiqué shall enter into force; 
a) for the third paragraph of Transitional Article 1 on the date of its publication, 
b) for other provisions on 14/12/2028.</t>
  </si>
  <si>
    <r>
      <rPr>
        <sz val="11"/>
        <rFont val="Calibri"/>
      </rPr>
      <t>https://members.wto.org/crnattachments/2026/TBT/TUR/26_03329_00_e.pdf</t>
    </r>
  </si>
  <si>
    <t>Federal Motor Vehicle Safety Standards; Modernization of FMVSS 
No. 135 To Accommodate ADS-Equipped Vehicles</t>
  </si>
  <si>
    <t>Notice of proposed rulemaking - The National Highway Traffic Safety Administration (NHTSA) is proposing to amend Federal Motor Vehicle Safety Standard (FMVSS) No. 135, ''Light vehicle brake systems.'' The proposed modifications would distinguish how regulations apply to vehicles with and without manually operated driving controls. The proposed modifications would clarify definitions, telltale requirements, performance requirements, and test procedures in the standard and remove sections that are no longer relevant. The stopping distance performance requirements, which address the primary safety purpose of the standard, would still apply to all subject vehicles. This rulemaking would remove unnecessary regulatory burdens and costs without detriment to vehicle safety.</t>
  </si>
  <si>
    <t>Light motor vehicle brake systems; Quality (ICS code(s): 03.120); Braking systems (ICS code(s): 43.040.40); Passenger cars. Caravans and light trailers (ICS code(s): 43.100)</t>
  </si>
  <si>
    <t>03.120 - Quality; 43.040.40 - Braking systems; 43.100 - Passenger cars. Caravans and light trailers</t>
  </si>
  <si>
    <t>Protection of human health or safety (TBT); Quality requirements (TBT); Cost saving and productivity enhancement (TBT)</t>
  </si>
  <si>
    <r>
      <rPr>
        <sz val="11"/>
        <rFont val="Calibri"/>
      </rPr>
      <t>https://members.wto.org/crnattachments/2026/TBT/USA/26_03344_00_e.pdf</t>
    </r>
  </si>
  <si>
    <t xml:space="preserve">91 Federal Register (FR) 38593, 26 June 2026; Title 49 Code of Federal Regulations (CFR) Part 571_x000D_
https://www.govinfo.gov/content/pkg/FR-2026-06-26/html/2026-12981.htm_x000D_
https://www.govinfo.gov/content/pkg/FR-2026-06-26/pdf/2026-12981.pdfThis notice of proposed rulemaking is identified by Docket Number NHTSA-2026-0728. The Docket Folder is available on Regulations.gov at https://www.regulations.gov/docket/NHTSA-2026-0728/document and provides access to primary documents as well as comments received. Documents are also accessible from Regulations.gov by searching the Docket Number. _x000D_
_x000D_
</t>
  </si>
  <si>
    <t>Transport Airplane and Propulsion Certification Modernization</t>
  </si>
  <si>
    <t>Notice of proposed rulemaking - The Federal Aviation Administration (FAA) proposes to amend various airworthiness regulations to 
modernize certain certification standards for transport category 
airplanes and propulsion systems. This rule would be both deregulatory 
and relieving by reducing the number of exemptions, special conditions, 
and equivalent level of safety findings required during the 
certification process. FAA expects that this proposal would reduce 
certification costs and time to certify new and changed products for 
both industry and FAA while maintaining or increasing the level of 
safety provided by the current regulations. FAA proposes to remove 
Special Federal Aviation Regulation (SFAR) No. 109 from part 25 and 
relocate certain of its requirements. Finally, this action would 
address industry and National Transportation Safety Board 
recommendations while also harmonizing FAA's regulations with 
international standards.</t>
  </si>
  <si>
    <t>Transport category 
airplanes and propulsion systems; Quality (ICS code(s): 03.120); Aerospace engines and propulsion systems (ICS code(s): 49.050)</t>
  </si>
  <si>
    <t>03.120 - Quality; 49.050 - Aerospace engines and propulsion systems</t>
  </si>
  <si>
    <r>
      <rPr>
        <sz val="11"/>
        <rFont val="Calibri"/>
      </rPr>
      <t>https://members.wto.org/crnattachments/2026/TBT/USA/26_03345_00_e.pdf</t>
    </r>
  </si>
  <si>
    <t xml:space="preserve">91 Federal Register (FR) 38878, 26 June 2026; Title 14 Code of Federal Regulations (CFR) Part 25_x000D_
https://www.govinfo.gov/content/pkg/FR-2026-06-26/html/2026-12922.htm_x000D_
https://www.govinfo.gov/content/pkg/FR-2026-06-26/pdf/2026-12922.pdfThis notice of proposed rulemaking is identified by Docket Number FAA-2026-0430. The Docket Folder is available on Regulations.gov at https://www.regulations.gov/docket/FAA-2026-0430/document and provides access to primary documents as well as comments received. Documents are also accessible from Regulations.gov by searching the Docket Number. _x000D_
_x000D_
</t>
  </si>
  <si>
    <t>Agency Information Collection Activities; Notice and Request for 
Comment; 49 CFR Part 569, 571.110, 571.120 &amp; 574, Compliance and 
Labeling of Motor Vehicle Tires and Rims</t>
  </si>
  <si>
    <t>Notice and request for comments on a request for reinstatement 
with change of a previously approved information collection - The National Highway Traffic Safety Administration (NHTSA) 
invites public comments about our intention to request approval from 
the Office of Management and Budget (OMB) for reinstatement with change 
of a previously approved information collection. Before a Federal 
agency can collect certain information from the public, it must receive 
approval from OMB. Under procedures established by the Paperwork 
Reduction Act of 1995, before seeking OMB approval, Federal agencies 
must solicit public comment on proposed collections of information, 
including extensions and reinstatements of previously approved 
collections. This document describes a collection of information for 
which NHTSA intends to seek OMB approval and solicits public comments 
on continuation of the requirements on tire identification and 
recordkeeping and the accuracy of the agency's revised estimates of the 
burden of the information collections. The cost estimate for this 
reinstatement has increased by $37,000, from $970,620 to $1,007,620. 
This rise is primarily due to an estimated increase in the number of 
vehicles from 19,000,000 to 20,000,000, which has raised the number of 
rims from 95,000,000 to 100,000,000. As a result, the total annual 
costs for recordkeepers associated with rims have grown from $703,000 
to $740,000. The higher vehicle estimate also increases the annual 
burden for information collection by new tire manufacturers, 
retreaders, and rim manufacturers to 278,913 hours, up from 274,491 
hours in the previous request.</t>
  </si>
  <si>
    <t>Motor vehicle tires and rims; Road vehicle tyres (ICS code(s): 83.160.10)</t>
  </si>
  <si>
    <t>83.160.10 - Road vehicle tyres</t>
  </si>
  <si>
    <t>Prevention of deceptive practices and consumer protection (TBT)</t>
  </si>
  <si>
    <r>
      <rPr>
        <sz val="11"/>
        <rFont val="Calibri"/>
      </rPr>
      <t>https://members.wto.org/crnattachments/2026/TBT/USA/26_03346_00_e.pdf</t>
    </r>
  </si>
  <si>
    <t>91 Federal Register (FR) 38766, 26 June 2026:_x000D_
https://www.govinfo.gov/content/pkg/FR-2026-06-26/html/2026-12918.htm_x000D_
https://www.govinfo.gov/content/pkg/FR-2026-06-26/pdf/2026-12918.pdf_x000D_
Title 49 Code of Federal Regulations (CFR) Parts 569571.110571.120574This notice and request for comments is identified by Docket Number NHTSA-2026-1289. The Docket Folder is available on Regulations.gov at https://www.regulations.gov/docket/NHTSA-2026-1289/document and provides access to primary documents as well as comments received. Documents are also accessible from Regulations.gov by searching the Docket Number. </t>
  </si>
  <si>
    <t>Draft National Technical Regulation on Safety and Environmental Protection for Automobiles (Proposed code: QCVN XXX:2026/BXD)</t>
  </si>
  <si>
    <t>This draft National Technical Regulation specifies technical requirements for inspection, testing and certification of technical safety quality and environmental protection for newly manufactured, assembled and imported automobiles._x000D_
The Regulation includes provisions relating to engines, power transmission systems, braking systems, steering systems, lighting and signalling devices, and environmental protection requirements, including exhaust emissions and noise limits._x000D_
This draft National Regulation applies to organizations and individuals involved in the inspection, testing and certification of technical safety quality and environmental protection of automobiles</t>
  </si>
  <si>
    <t>HS Codes: 87.01, 87.02, 87.03, 87.04, 87.05 and 87.16._x000D_
ICS Codes: 43.020; 43.040; 43.060.</t>
  </si>
  <si>
    <t>8701 - Tractors (other than tractors of heading 8709); 8702 - Motor vehicles for the transport of &gt;= 10 persons, incl. driver; 8703 - Motor cars and other motor vehicles principally designed for the transport of &lt;10 persons, incl. station wagons and racing cars (excl. motor vehicles of heading 8702); 8704 - Motor vehicles for the transport of goods, incl. chassis with engine and cab; 8705 - Special purpose motor vehicles (other than those principally designed for the transport of persons or goods), e.g. breakdown lorries, crane lorries, fire fighting vehicles, concrete-mixer lorries, road sweeper lorries, spraying lorries, mobile workshops and mobile radiological units; 8716 - Trailers and semi-trailers; other vehicles, not mechanically propelled (excl. railway and tramway vehicles); parts thereof, n.e.s.</t>
  </si>
  <si>
    <t>43.020 - Road vehicles in general; 43.040 - Road vehicle systems; 43.060 - Internal combustion engines for road vehicles</t>
  </si>
  <si>
    <r>
      <rPr>
        <sz val="11"/>
        <rFont val="Calibri"/>
      </rPr>
      <t>https://members.wto.org/crnattachments/2026/TBT/VNM/26_03350_00_e.pdf</t>
    </r>
  </si>
  <si>
    <t>Draft of Egyptian standard "Sterile Drainage Catheters and Accessory Devices for Single Use " </t>
  </si>
  <si>
    <t>This draft of Egyptian standard specifies requirements for sterile, single use drainage catheters, wound and fluid accumulation drainage systems, surgical drainage catheters and their components, where the catheter is placed in a body cavity or wound, surgically or percutaneously, for drainage of fluid or air to the exterior.The drainage catheter is left to drain naturally or connected to a suction source for faster tissue granulation.This draft standard is not applicable to:a) Suction catheters;b) Tracheal catheters;c) Urethral catheters; NOTE See ISO 20696.d) Ureteral stents, biliary stents, and other stents;e) Drainage catheters placed in digestive tracts percutaneously with gastrostomy technique;f) Neuraxial catheters used for removal of cerebrospinal fluid;g) Enteral catheters used for removal of solutions or substances from the gastrointestinal tract;h) Coatings.Worth mentioning is that this draft standard adopts the technical content of ISO 20697:2018 .</t>
  </si>
  <si>
    <t>Syringes, needles and catheters (ICS code(s): 11.040.25)</t>
  </si>
  <si>
    <t>90183 - - Syringes, needles, catheters, cannulae and the like:</t>
  </si>
  <si>
    <t>11.040.25 - Syringes, needles and catheters</t>
  </si>
  <si>
    <t>ISO 20697:2018 </t>
  </si>
  <si>
    <t>Draft of Egyptian standard "Extracorporeal systems for blood purification part 2: Extracorporeal blood and fluid circuits for haemodialysers, haemodiafilters, haemofilters and haemoconcentrators " </t>
  </si>
  <si>
    <t>This draft of Egyptian standard specifies requirements for disposable extracorporeal blood and fluid circuits and accessories used in combination with haemodialysis equipment intended for extracorporeal blood treatment therapies such as, but not limited to, haemodialysis, haemodiafiltration, haemofiltration.This draft standard does not apply to:—     haemodialysers, haemodiafilters or haemofilters;—     plasma filters;—     haemoperfusion devices;—     vascular access devices.Worth mentioning is that this draft standard adopts the technical content of ISO8637-2:2024</t>
  </si>
  <si>
    <t>Implants for surgery, prosthetics and orthotics (ICS code(s): 11.040.40)</t>
  </si>
  <si>
    <t>11.040.40 - Implants for surgery, prosthetics and orthotics</t>
  </si>
  <si>
    <t>ISO8637-2:2024</t>
  </si>
  <si>
    <t>The draft of the Egyptian standard for "Non –Sterile Ultrasound Gel for external usage " </t>
  </si>
  <si>
    <t>The draft of the Egyptian standard specifies the requirements for non-sterile ultrasound gel intended for external use only for routine, low-risk examinations, or prior to potential surgery at or within 24 hours of the examination site, provided it is applied only to intact skin.it does not apply to sterile gel used in direct contact with mucous membranes (e.g., transrectal or transvaginal examinations), examination of internal tissues, open wounds, uninfected skin, critically ill newborns, immunocompromised patients, patients receiving immunosuppressive therapy, intensive care units, and other critical situations requiring high levels of sterility.Worth mentioning is that this draft standard complies with DARS 2057:2026 Medical ultrasound gel — Specification.</t>
  </si>
  <si>
    <t>Transfusion, infusion and injection equipment (ICS code(s): 11.040.20)</t>
  </si>
  <si>
    <t>11.040.20 - Transfusion, infusion and injection equipment</t>
  </si>
  <si>
    <t>DARS 2057:2026  Medical ultrasound gel — Specification</t>
  </si>
  <si>
    <t>The draft of the Egyptian standard ES 512-2 “Gas and Liquid Oxygen part 2: Oxygen for medical uses ”.</t>
  </si>
  <si>
    <t>The draft of the Egyptian standard specifies the requirements for compressed oxygen gas and liquid -produced by the liquefaction of air and by other means - used:1/1 for general medical purposes in hospitals, clinics and home care.1/2 for aviation applications and for respiratory purposes in the upper atmosphere, including cockpit and emergency oxygen systems.Worth mentioning is that this draft standard complies with Compressed Gas Association CGA G-4.3:2018 “Commodity Specification For Oxygen” 8th Edition                                                                                                  </t>
  </si>
  <si>
    <t>Gases for industrial application (ICS code(s): 71.100.20)</t>
  </si>
  <si>
    <t>71.100.20 - Gases for industrial application</t>
  </si>
  <si>
    <t>Compressed Gas Association CGA G-4.3:2018 “Commodity Specification For Oxygen” 8th Edition                                                                                                  </t>
  </si>
  <si>
    <t>Proyecto de Real Decreto por el que se regulan los productos textiles y de calzado y la gestión de sus residuos.</t>
  </si>
  <si>
    <t>This draft Royal Decree regulates the legal framework applicable to textile and footwear products in relation to the prevention and management of their waste, in order to reduce their environmental impact throughout their entire life cycle and thus advance towards a circular economy, giving priority to waste prevention and reuse, preparation for reuse, and recycling.To this end, the draft Royal Decree establishes:• The conditions for the separate collection of textiles.• When textile waste is no longer considered waste and the conditions to be met for the shipment of used products.• The extended producer responsibility regime for textile and footwear products, defining the producer of the product and their obligations, and the obligations of collective schemes, and establishing the costs to be financed with regard to the management of textile and footwear waste.• A transparent information system, regulating both the information to be provided to the Register of Product Producers and the annual report to be submitted to the competent authority by extended producer responsibility schemes, as well as the requirement for textile and footwear waste managers to submit an annual report.• Information on sustainable consumption to be made available to end users.</t>
  </si>
  <si>
    <t>Productos y prendas y complementos (accesorios) textiles de vestir para uso doméstico u otros usos, cuando dichos productos sean de naturaleza y composición similares a aquellos de uso doméstico, que entran en el ámbito de aplicación del régimen de responsabilidad ampliada.Calzado y prendas y complementos (accesorios) de vestir para uso doméstico u otros usos, cuando dichos productos sean de naturaleza y composición similares a aquellos de uso doméstico, cuya composición principal no sea textil, que entran en el ámbito de aplicación del régimen de responsabilidad ampliada.Prendas y complementos "accesorios" de vestir, de cuero natural o cuero o regenerado (exc. calzado y artículos de sombrerería, así como espinilleras, máscaras de esgrima y demás artículos del capítulo 95) (Código(s) del SA: 4203); PRENDAS Y COMPLEMENTOS (ACCESORIOS), DE VESTIR, DE PUNTO (Código(s) del SA: 61); PRENDAS Y COMPLEMENTOS (ACCESORIOS), DE VESTIR, EXCEPTO LOS DE PUNTO (Código(s) del SA: 62); Mantas de todo tipo de materia textil (exc. manteles y colchas, así como artículos de cama y artículos simil. de la partida 9404) (Código(s) del SA: 6301); Ropa de cama, de mesa, de tocador o de cocina, de todo tipo de materia textil (exc. bayetas, franelas y artículos simil. de limpieza para encerar, aclarar, desempolvar, etc.) (Código(s) del SA: 6302); Visillos y cortinas; guardamalletas y ropadiés de cama, de todo tipo de materia textil (exc. toldos) (Código(s) del SA: 6303); Artículos de moblaje de todo tipo de materia textil (exc. mantas, ropa de cama, de mesa, de tocador o cocina, visillos y cortinas, guardamalletas y ropadiés de cama, pantallas para lámparas y artículos de la partida 9404) (Código(s) del SA: 6304); Artículos de prendería (Código(s) del SA: 6309); Calzado impermeable con suela y parte superior de caucho o plástico, cuya parte superior no se haya unido a la suela por costura o por medio de remaches, clavos, tornillos, espigas o dispositivos simil., ni se haya formado con diferentes partes unidas de la misma manera (exc. calzado ortopédico, con características de juguete o con patines fijos, para hielo o de ruedas, espinilleras y otros artículos de protección utilizados en el deporte) (Código(s) del SA: 6401); Calzado con suela y parte superior de caucho o plástico (exc. calzado impermeable de la partida 6401, calzado ortopédico o con patines fijos, para hielo o de ruedas, así como calzado con características de juguete) (Código(s) del SA: 6402); Calzado con suela de caucho, plástico, cuero natural o regenerado y parte superior de cuero natural (exc. calzado ortopédico, calzado con patines fijos, para hielo o de ruedas, y calzado con características de juguete) (Código(s) del SA: 6403); Calzado con suela de caucho, plástico, cuero natural o regenerado y parte superior de materia textil (exc. calzado con características de juguete) (Código(s) del SA: 6404); Calzado con suela de caucho o plástico y parte superior de materia distinto del caucho, el plástico, el cuero natural o las materias textiles; calzado con suela de cuero natural o regenerado y parte superior de materia distinto del cuero natural o las materias textiles; calzado con suela de madera, corcho, cordones, cartón, peletería, tejidos, fieltro, tela sin tejer, linóleo, rafia, paja, lufa, etc. y parte superior de cualqier material, n.c.o.p. (Código(s) del SA: 6405); Sombreros y demás tocados, trenzados o fabricados por unión de tiras de cualquier materia, incluso guarnecidos (Código(s) del SA: 6504); Sombreros y demás tocados, de punto o confeccionados con encaje, fieltro u otro producto textil, en pieza (pero no en tiras), incluso guarnecidos; redecillas para el cabello, de cualquier materia, incluso guarnecidas (Código(s) del SA: 6505)</t>
  </si>
  <si>
    <t>61 - ARTICLES OF APPAREL AND CLOTHING ACCESSORIES, KNITTED OR CROCHETED; 62 - ARTICLES OF APPAREL AND CLOTHING ACCESSORIES, NOT KNITTED OR CROCHETED; 6301 - Blankets and travelling rugs of all types of textile materials (excl. table covers, bedspreads and articles of bedding and similar furnishing of heading 9404); 6302 - Bedlinen, table linen, toilet linen and kitchen linen of all types of textile materials (excl. floorcloths, polishing cloths, dishcloths and dusters); 6303 - Curtains, incl. drapes, and interior blinds; curtain or bed valances of all types of textile materials (excl. awnings and sunblinds); 6304 - Articles for interior furnishing, of all types of textile materials (excl. blankets and travelling rugs, bedlinen, table linen, toilet linen, kitchen linen, curtains, incl. drapes, interior blinds, curtain or bed valances, lampshades and articles of heading 9404); 6504 - Hats and other headgear, plaited or made by assembling strips of any material, whether or not lined or trimmed.; 6505 - Hats and other headgear, knitted or crocheted, or made up from lace, felt or other textile fabric, in the piece (but not in strips), whether or not lined or trimmed; hair-nets of any material, whether or not lined or trimmed.; 4203 - Articles of apparel and clothing accessories, of leather or composition leather (excl. footware and headgear and parts thereof, and goods of chapter 95, e.g. shin guards, fencing masks); 6401 - Waterproof footwear with outer soles and uppers of rubber or of plastics, the uppers of which are neither fixed to the sole nor assembled by stitching, riveting, nailing, screwing, plugging or similar processes (excl. orthopaedic footwear, toy footwear, skating boots with ice skates attached, shin-guards and similar protective sportswear); 6309 - Worn clothing and other worn articles.; 6402 - Footwear with outer soles and uppers of rubber or plastics (excl. waterproof footwear of heading 6401, orthopaedic footwear, skating boots with ice or roller skates attached, and toy footwear); 6403 - Footwear with outer soles of rubber, plastics, leather or composition leather and uppers of leather (excl. orthopaedic footwear, skating boots with ice or roller skates attached, and toy footwear); 6404 - Footwear with outer soles of rubber, plastics, leather or composition leather and uppers of textile materials (excl. toy footwear); 6405 - Footwear with outer soles of rubber or plastics, with uppers other than rubber, plastics, leather or textile materials; footwear with outer soles of leather or composition leather, with uppers other than leather or textile materials; footwear with outer soles of wood, cork, twine, paperboard, furskin, woven fabrics, felt, nonwovens, linoleum, raffia, straw, loofah, etc and uppers of any type of material, n.e.s.</t>
  </si>
  <si>
    <t>59.080 - Products of the textile industry; 61.060 - Footwear</t>
  </si>
  <si>
    <t>Este proyecto de real decreto tiene por objeto el desarrollo de la Ley 7/2022, de 8 de abril, respecto del flujo de residuos textiles y de calzado, y la transposición de la Directiva (UE) 2025/1892, del Parlamento Europeo y del Consejo, de 10 de septiembre, por la que se modifica la Directiva 2008/98/CE, de 29 de noviembre de 2008. La Ley 7/2022, en su artículo 18 prohíbe la destrucción o la eliminación por depósito en vertedero de excedentes de productos textiles no vendidos, y en el artículo 25 establece la obligación de las entidades locales de recoger los residuos textiles por separado antes del 31 de diciembre de 2024. En su Título IV, establece el marco jurídico para regular la responsabilidad ampliada del productor del producto, que habrá de concretarse mediante un real decreto específico según lo previsto en su artículo 37.2. Por último, la citada ley prevé, en su disposición final séptima, el desarrollo de un régimen específico de la responsabilidad ampliada del productor del producto para los textiles en el plazo de tres años desde su entrada en vigor.Por otro lado, la Directiva (UE) 2025/1892 define quién es el productor del producto, que incluye a las pequeñas y medianas empresas o PYMEs, así como otros actores como las entidades de la economía social, las plataformas en línea y los prestadores de servicios logísticos, para los que se regulan ciertas obligaciones. La directiva obliga a los estados miembros a aplicar la responsabilidad ampliada del productor del producto indicando los costes de gestión que deben cubrir los productores y sus deberes de información al usuario final. En consecuencia de todo lo anterior, el desarrollo reglamentario mediante real decreto del régimen de responsabilidad ampliada del productor del producto textil y de calzado resulta no solo necesario sino urgente, dado que se ha cumplido el plazo de tres años previsto en la Ley 7/2022, de 8 de abril, y es necesario transponer las modificaciones en materia de residuos textiles y de calzado de la normativa de la Unión Europea.</t>
  </si>
  <si>
    <r>
      <rPr>
        <sz val="11"/>
        <rFont val="Calibri"/>
      </rPr>
      <t>https://members.wto.org/crnattachments/2026/TBT/ESP/26_03298_00_e.pdf</t>
    </r>
  </si>
  <si>
    <t>Directive (EU) 2025/1892 of the European Parliament and of the Council of 10 September 2025 amending Directive 2008/98/EC on waste (Text with EEA relevance) (europa.eu)Ley 7/2022, de 8 de abril, de residuos y suelos contaminados para una economía circular.Public participation:250618_MAIN ProyectoRDdetextilborrador.pdf (miteco.gob.es)250618_ProyectoRDdetextilborrador.pdf (miteco.gob.es)</t>
  </si>
  <si>
    <t>Proposed amendment to the “Labelling Standards for Foods”</t>
  </si>
  <si>
    <t>The Ministry of Food and Drug Safety (MFDS) would like to revise the below statement from Labeling Standards for Foods. The main points of the amendments are as follows:1) Establishment of consumer information labeling requirements for foods in tablet or capsule forms2) Reflection of the revision to the relevant regulations on the Labeling of Egg Farming Environment Number 1</t>
  </si>
  <si>
    <r>
      <rPr>
        <sz val="11"/>
        <rFont val="Calibri"/>
      </rPr>
      <t>https://members.wto.org/crnattachments/2026/TBT/KOR/26_03306_00_x.pdf</t>
    </r>
  </si>
  <si>
    <t>MFDS NOTIFICATION No. 2026-296 (22 JUNE 2026)</t>
  </si>
  <si>
    <t>The Act on Sustainable Development of Coastal and Offshore Fisheries</t>
  </si>
  <si>
    <t>The Act on Sustainable Development of Coastal and Offshore Fisheries aims to prevent the entry into the domestic market of fishery products produced through illegal fishing, etc., and to establish a distribution order for legally produced fishery products.The Act provides the legal basis for introducing submission and verification procedures for catch certificates for certain imported fishery products, and the purpose and basic direction of the system are being shared in advance with WTO Members.Specific operational standards, such as the fishery products subject to the requirement, documents to be submitted, the verification authority and verification procedures, will be specified in the course of preparing subordinate statutes and public notices, taking into account consultations with relevant authorities, opinions from industry and comments from the international community. Once the subordinate statutes and public notices are prepared, Korea intends to submit a WTO TBT notification again.</t>
  </si>
  <si>
    <t>Fisheries</t>
  </si>
  <si>
    <t>67.120.30 - Fish and fishery products</t>
  </si>
  <si>
    <r>
      <rPr>
        <sz val="11"/>
        <rFont val="Calibri"/>
      </rPr>
      <t>https://members.wto.org/crnattachments/2026/TBT/KOR/26_03307_00_x.pdf</t>
    </r>
  </si>
  <si>
    <t>Act on Sustainable Development of Coastal and Offshore Fisheries (Act No. 21824)</t>
  </si>
  <si>
    <t>Mexico</t>
  </si>
  <si>
    <t>Proyecto de Norma Oficial Mexicana PROY-NOM-039-ENER/SE-2025, Rendimiento térmico, ahorro de gas y seguridad de los calentadores de agua solares de baja presión y de los calentadores de agua solares de baja presión con respaldo de un calentador de agua que utiliza como combustible gas L.P. o gas natural. Especificaciones, métodos de prueba y etiquetado. </t>
  </si>
  <si>
    <t>The notified draft Standard establishes minimum values for thermal performance, gas savings, test methods, labelling, and safety specifications.</t>
  </si>
  <si>
    <t>Aplicable a los calentadores de gas solares de baja presión con o sin respaldo de un calentador de agua que utiliza como fuente de energía gas L.P., gas natural o energía eléctrica, que operen a presiones de trabajo menores que 3.0 kgf/cm2, para uso doméstico o comercial, tipo termosifón y auto contenidos, que cuenten con un tanque térmico cuya capacidad sea menor o igual que 0.5 m3, que se importen, fabriquen o comercialicen dentro de los Estado Unidos Mexicanos.</t>
  </si>
  <si>
    <t>97.100.20 - Gas heaters</t>
  </si>
  <si>
    <r>
      <rPr>
        <sz val="11"/>
        <rFont val="Calibri"/>
      </rPr>
      <t>https://members.wto.org/crnattachments/2026/TBT/MEX/26_03312_00_s.pdf</t>
    </r>
  </si>
  <si>
    <t>The following current Mexican Official Standards, or, where applicable, those replacing them, and international regulations must be consulted for the correct application of the notified draft Standard:• Mexican Official Standard NOM-003-ENER-2021: Eficiencia de calentadores de aguapara uso doméstico y comercial. Limites, métodos de prueba y etiquetado. Published in the Official Journal on 15 September 2021.• Mexican Official Standard NOM-008-SE-2021: Sistema general de unidades de medida. Published in the Official Journal on 29 December 2023.• Mexican Official Standard NOM-200-SCFI-2017: Calentadores de agua doméstica y comercial que utilizan como combustible gas L.P o gas natural- Requisitos de seguridad, especificaciones, Métodos de prueba, Marcado e información comercial (Cancela a la NOM-011-SESH-2012, Calentadores de agua de uso doméstico y comercial que utilizan como combustible Gas L.P. o Gas Natural. Requisitos de seguridad, especificaciones, métodos de prueba, marcado e información comercial). Published in the Official Journal on 21 November 2018.• Mexican Standard NMX-ES-004-NORMEX-2010: Energía solar- Evaluación térmica de sistemas solares para calentamiento de agua- Método de prueba. Notice of entry into force published in the Official Journal on 12 April 2010.• Mexican Standard NMX-ES-J-9060-NORMEX-ANCE-2015: Energía solar- Especificación y clasificación de los instrumentos para medir la radiación solar hemisférica y radiación solar directa. Notice of entry into force published in the Official Journal on 24 June 2015.</t>
  </si>
  <si>
    <t>PROY-NOM-041-ENER/SE-2025, Eficiencia energética y requisitos de seguridad de ventiladores. Límites, métodos de prueba y etiquetado.</t>
  </si>
  <si>
    <t>The notified draft Standard establishes minimum energy efficiency values, safety specifications, test methods, commercial information and the conformity assessment procedure for ceiling, wall, pedestal, floor, table, and so-called 3-in-1 fans. It also defines the method for calculating standby-mode energy consumption for ceiling fans.G/TBT/N/MEX/576- 2 -</t>
  </si>
  <si>
    <t>Aplica a los ventiladores de techo, de pared, pedestal, piso o de mesa, denominados 3 en 1 de baja tensión alimentados por hasta 140 V c.a., cuyas aspas sean iguales o mayores a un diámetro de 10 cm hasta 214 cm que se fabriquen, importen o comercialicen dentro del territorio de los Estados Unidos Mexicanos.</t>
  </si>
  <si>
    <t>23.120 - Ventilators. Fans. Air-conditioners</t>
  </si>
  <si>
    <r>
      <rPr>
        <sz val="11"/>
        <rFont val="Calibri"/>
      </rPr>
      <t>https://members.wto.org/crnattachments/2026/TBT/MEX/26_03313_00_s.pdf</t>
    </r>
  </si>
  <si>
    <t>The following existing standards, or those replacing them, must be consulted in order to correctly implement the notified draft Mexican Official Standard:• Mexican Standard NMX-J-521/1-ANCE-2012: Aparatos electrodomésticos y similares - Seguridad - Parte 1: Requisitos generals. Notice of entry into force published in the Official Journal on 22 April 2013.• Mexican Standard NMX-J-521/2-80-ANCE-2014: Aparatos electrodomésticos y similares - Seguridad - Parte 2-80: Requisitos particulares para ventiladores. Notice of entry into force published in the Official Journal on 8 September 2014.• Mexican Standard NMX-CC-9001-IMNC-2015: Sistemas de gestión de la calidad-Requisitos (Cancela a la NMX-CC-9001-IMNC-2008, Sistemas de gestión de calidad-Requisitos). Notice of entry into force published in the Official Journal on 3 May 2016.• ISO 9001:2015 Quality management systems – Requirements.</t>
  </si>
  <si>
    <t>Draft Notification of the Ministry of Public Health (MOPH), (No. …) B.E. .... issued by virtue of the Food Act B.E. 2522 Re: Enzyme Used in Food Production (No.2) </t>
  </si>
  <si>
    <t>This draft Notification of the Ministry of Public Health (No. ...) B.E. .... was issued by virtue of the Food Act, B.E. 2522 (1979), regarding Enzymes Used in Food Production (No. 2). Its objective is to update the list of enzymes that have passed safety assessments by the Thai FDA and JECFA. This version repeals and replaces the previous enzyme lists in Schedule 1 of the Notification of the Ministry of Public Health (No. 443) B.E. 2566 (2023), issued under the Food Act, B.E. 2522 (1979), regarding Enzymes Used in Food Production. Furthermore, the draft includes Silicon dioxide (INS 551) in the list of permitted food additives for enzyme preparations under Schedule 4.</t>
  </si>
  <si>
    <t>Enzyme Used in Food Production (Food Enzyme) (HS code : 3507)</t>
  </si>
  <si>
    <t>3507 - Enzymes; prepared enzymes, n.e.s.</t>
  </si>
  <si>
    <t>This regulation shall come into force on the day following the date of its publication in the Government Gazette.</t>
  </si>
  <si>
    <r>
      <rPr>
        <sz val="11"/>
        <rFont val="Calibri"/>
      </rPr>
      <t>https://members.wto.org/crnattachments/2026/TBT/THA/26_03320_00_e.pdf</t>
    </r>
  </si>
  <si>
    <t>General Specifications and Considerations for Enzyme Preparations (https://www.fao.org/food/food-safety-quality/scientific-advice/jecfa/jecfa-additives/enzymes/en/Principles and methods for the risk assessment of chemicals in food (Environmental health criteria 240): Section 9.1.4.2 Enzymes</t>
  </si>
  <si>
    <t>Amendment 09:2026 QCVN 09:2015/BCT National technical regulation for towel paper and toilet tissue paper (Annex Decree)</t>
  </si>
  <si>
    <t>This draft of technical regulation amends and replaces a number of provisions of QCVN 09:2015/BCT, covering: General provisions; Technical requirements; Management requirements; Implementation organization and Updated HS code.</t>
  </si>
  <si>
    <t>Towel paper and toilet tissue paper (HS 4818.10.00, HS 4818.20.00, HS 4818.90.00, HS 4803.00.30, HS 4803.00.90)</t>
  </si>
  <si>
    <t>4803 - Toilet or facial tissue stock, towel or napkin stock and similar paper of a kind used for household or sanitary purposes, cellulose wadding and webs of cellulose fibres, whether or not creped, crinkled, embossed, perforated, surface-coloured, surface-decorated or printed, in rolls or sheets.; 481810 - Toilet paper in rolls of a width of &lt;= 36 cm; 481820 - Handkerchiefs, cleansing or facial tissues and towels, of paper pulp, paper, cellulose wadding or webs of cellulose fibres; 481890 - Paper, cellulose wadding or webs of cellulose fibres, of a kind used for household or sanitary purposes, in rolls of a width &lt;= 36 cm, or cut to size or shape; articles of paper pulp, paper, cellulose wadding or webs of cellulose fibres for household, sanitary or hospital use (excl. toilet paper, handkerchiefs, cleansing or facial tissues and towels, tablecloths, serviettes, sanitary towels and tampons, napkins and napkin liners for babies and similar sanitary articles)</t>
  </si>
  <si>
    <t>Comply with the provisions of Law No. 78/2025/QH15; to modernise conformity assessment requirements towards risk-based management in line with Decree No. 37/2026/ND-CP and Decree No. 22/2026/ND-CP; to ensure consistency, uniformity, and conformity with the current legal system. Timely adoption is necessary to ensure alignment with Law No. 78/2025/QH15 before its mandatory implementation date and to provide the industry with adequate preparation time for compliance.</t>
  </si>
  <si>
    <r>
      <rPr>
        <sz val="11"/>
        <rFont val="Calibri"/>
      </rPr>
      <t>https://members.wto.org/crnattachments/2026/TBT/VNM/26_03322_00_e.pdf</t>
    </r>
  </si>
  <si>
    <t>* Law 78/2025/QH15 on Product Quality; Law No. 69/2025/QH15 on Chemicals dated 14 June 2025* Decree No. 37/2026/ND-CP dated January 23rd, 2026 of the Government; * Decree No. 22/2026/NĐ-CP dated January 16th, 2026 of the Government.Circular No. 14/2026/TT-BKHCN dated 9 April 2026 of the Minister of Science and Technology on conformity declaration, conformity announcement and conformity assessment methods</t>
  </si>
  <si>
    <t>National technical regulation on safety of industrial explosive materials - Mixtures of Single-Element High explosives</t>
  </si>
  <si>
    <t>This regulation specifies requirements for technical specifications, testing methods and management measures for Mixtures of Single-Element High explosives - specifically, mixtures of Trinitrotoluene (TNT) with one of the following single-element high explosives: Hexogen (RDX), Octogen (HMX), or Pentrite (PETN).This regulation covers: Technical specifications; Packaging and storage requirements; Testing methods; Conformity assessment: mandatory third-party conformity certification and State quality inspection requirements for products in circulation.This regulation applies to organizations and individuals having activities related to Mixtures of Single-Element High explosives in the territory of Vietnam and other relevant organizations and individuals; conformity certification bodies conducting conformity assessment activities for these products and competent State management agencies and other relevant organizations and individuals.</t>
  </si>
  <si>
    <t>Mixtures of Single-Element High Explosives (mixtures of Trinitrotoluene (TNT) with one of the following: Hexogen (RDX), Octogen (HMX), or Pentrite (PETN)) (HS 3602.00.00)</t>
  </si>
  <si>
    <r>
      <rPr>
        <sz val="11"/>
        <rFont val="Calibri"/>
      </rPr>
      <t>https://members.wto.org/crnattachments/2026/TBT/VNM/26_03323_00_e.pdf</t>
    </r>
  </si>
  <si>
    <t>* Law governing and using weapons, explosives and supporting tools;* Law on product quality;* Decree No. 37/2026/ND-CP dated January 23rd, 2026 of the Government;* Decree No. 22/2026/NĐ-CP dated January 16th, 2026 of the Government;* Circular No. 23/2024/TT-BCT dated November 07, 2024 of the Ministry of Industry and Trade;* Circular No. 14/2026/TT-BKHCN dated 09 April 2026 of the Ministry of Science and Technology.</t>
  </si>
  <si>
    <t>Draft Commission Implementing Decision on harmonised conditions of use of harmonised frequency bands for terrestrial systems capable of providing electronic communications services by aerial terminal stations using non-active antenna systems in the Union</t>
  </si>
  <si>
    <t>Address the increasing demand for safe beyond-visual-line-of-sight (BVLOS) operations of ATS (aerial terminal stations) across the Union, mainly for professional purposes in different sectors (e.g. agriculture, transport, pipeline inspections, and search and rescue missions), based on the most advanced mobile communications technologies (4G/LTE, 5G NR), as well as to foster innovation and the efficient use of spectrum, while supporting the development of the internal market. </t>
  </si>
  <si>
    <t>Radio equipment for aerial terminal stations</t>
  </si>
  <si>
    <t>Protection of human health or safety (TBT); Quality requirements (TBT); Harmonization (TBT)</t>
  </si>
  <si>
    <t>This Decision is addressed to the EU Member States. The purpose of this Decision is to establish harmonised technical and operational conditions for the usage of aerial terminal stations (ATS, e.g. drones) with non-active antenna systems (non-AAS) in harmonised frequency bands for terrestrial systems capable of providing electronic communications services (ECS).</t>
  </si>
  <si>
    <r>
      <rPr>
        <sz val="11"/>
        <rFont val="Calibri"/>
      </rPr>
      <t>https://members.wto.org/crnattachments/2026/TBT/EEC/26_03274_00_e.pdf
https://members.wto.org/crnattachments/2026/TBT/EEC/26_03274_01_e.pdf</t>
    </r>
  </si>
  <si>
    <t>-Draft Commission Implementing Decision as mentioned above</t>
  </si>
  <si>
    <t>Safety Standard for Lithium-Ion Batteries Used in Micromobility 
Products and Electrical Systems of Micromobility Products Containing 
Such Batteries</t>
  </si>
  <si>
    <t>Notice of proposed rulemaking - The U.S. Consumer Product Safety Commission (CPSC) issues this 
notice of proposed rulemaking (NPR) to address the unreasonable risk of 
death and injury associated with lithium-ion batteries used in 
micromobility products due to hazards such as thermal runaway of 
lithium cells, which can lead to fires, explosions, gas releases, 
burns, overheating, and smoke inhalation. The NPR proposes that 
electrical systems using lithium-ion batteries in micromobility 
products comply with applicable voluntary standards, with 
modifications. Because some micromobility products are children's 
products requiring third party testing, the NPR also proposes to add 
this rule to the list of rules that require such testing.</t>
  </si>
  <si>
    <t>Lithium-ion batteries; Quality (ICS code(s): 03.120); Domestic safety (ICS code(s): 13.120); Acid secondary cells and batteries (ICS code(s): 29.220.20); Motorcycles and mopeds (ICS code(s): 43.140)</t>
  </si>
  <si>
    <t>03.120 - Quality; 13.120 - Domestic safety; 29.220.20 - Acid secondary cells and batteries; 43.140 - Motorcycles and mopeds</t>
  </si>
  <si>
    <r>
      <rPr>
        <sz val="11"/>
        <rFont val="Calibri"/>
      </rPr>
      <t>https://members.wto.org/crnattachments/2026/TBT/USA/26_03277_00_e.pdf</t>
    </r>
  </si>
  <si>
    <t xml:space="preserve">91 Federal Register (FR) 38162, 24 June 2026; Title 16 Code of Federal Regulations (CFR) Parts 1112 and 1265:_x000D_
https://www.govinfo.gov/content/pkg/FR-2026-06-24/html/2026-12749.htm_x000D_
https://www.govinfo.gov/content/pkg/FR-2026-06-24/pdf/2026-12749.pdfThis notice of proposed rulemaking is identified by Docket Number CPSC-2025-0012. The Docket Folder is available from Regulations.gov at https://www.regulations.gov/docket/CPSC-2025-0012/document and provides access to primary and supporting documents as well as comments received. Documents are also accessible from Regulations.gov by searching the Docket Number. _x000D_
_x000D_
_x000D_
</t>
  </si>
  <si>
    <t>Malaysia</t>
  </si>
  <si>
    <t>Amendments to regulations 118, 119, 120, 122, 124, 125, 128, 129, 131, 132, 134A, 134B and 134C, and insertion of three new regulations 125B, 128A and 134D under Food Regulations 1985 [P.U.(A) 437/1985</t>
  </si>
  <si>
    <t>The proposed amendments to the Food Regulations 1985 [P.U.(A) 437/1985] involve the following:Amendment to regulations 118, 119, 120, 122, 124, 125, 128, 129, 131, 132, 134A, 134B and 134C regarding specific requirements of sweetening substance in relation to definition, specification and the use of food additives. The purpose of the amendments on all provisions of food additives is to align the text with subregulation 19(2) of the Food Regulations 1985. The conditions under which food additives may be used in sweetening can be directly referred to the Codex General Standard for Food Additives (GSFA, CXS 192-1995);Insertion of three new regulations, namely regulations 125B (dried glucose syrup), 128A (lactose) and 134D (evaporated creamer), which prescribe the definitions, specifications and labelling requirements.</t>
  </si>
  <si>
    <t>Cane or beet sugar and chemically pure sucrose, in solid form (HS code(s): 1701); Other sugars, incl. chemically pure lactose, maltose, glucose and fructose, in solid form; sugar syrups not containing added flavouring or colouring matter; artificial honey, whether or not mixed with natural honey; caramel (HS code(s): 1702); Molasses resulting from the extraction or refining of sugar (HS code(s): 1703);Non-dairy creamer (HS code (s): 2106).</t>
  </si>
  <si>
    <t>1701 - Cane or beet sugar and chemically pure sucrose, in solid form; 1702 - Other sugars, incl. chemically pure lactose, maltose, glucose and fructose, in solid form; sugar syrups not containing added flavouring or colouring matter; artificial honey, whether or not mixed with natural honey; caramel; 1703 - Molasses resulting from the extraction or refining of sugar; 2106 - Food preparations, n.e.s.</t>
  </si>
  <si>
    <t>67.020 - Processes in the food industry</t>
  </si>
  <si>
    <t>Six months from the date of publication.</t>
  </si>
  <si>
    <t>Food Act 1983 [Act 281Food Regulations 1985 [P.U.(A) 437/1985</t>
  </si>
  <si>
    <t>Regulations Amending the Energy Efficiency Regulations, 2016 (Amendment 19), 230 pages, available in English and French, accessible online.</t>
  </si>
  <si>
    <t>The Energy Efficiency Regulations, 2016 (the Regulations) prescribe energy efficiency and testing standards for residential, commercial and industrial energy-using products. They also prescribe labelling requirements for certain products to disclose and compare the energy use of a given product model relative to others in their category. The Regulations are amended regularly to introduce or update energy efficiency and testing standards. This proposed amendment (Amendment 19) would:Introduce new products into the Regulations with associated requirements for energy efficiency standards, testing standards, verification, labelling, and provision of information; Expand the scope, introduce, or update energy efficiency and testing standards of some currently regulated products;Allow regulated parties to voluntarily comply with the new requirements earlier by including an early compliance option; andSupport trade, regulatory implementation and burden reduction through actions like grouping similar products by function and withdrawing outdated standards.</t>
  </si>
  <si>
    <t>Energy efficiency standards for residential, commercial and industrial products:Air cleaners (HS: 8421.39); Computer room air conditioners (HS: 8415.82, 8415.10); Clothes dryers (HS: 8451.21); Pool heaters (HS: 8516.10, 8418.61, 8419.11, 8419.19, 8516.79); Pool pump motors (HS: 8501.40, 8501.51, 8501.52); Battery chargers (HS: 8504.40); Clothes washers (HS: 8450.11, 8450.12, 8450.20); Dishwashers (HS: 8422.11); Electric motors (HS: 8501.40, 8501.52, 8501.53); Electric ranges (HS: 8516.60); Freezers (HS: 8418.30, 8418.40); Gas-fired instantaneous water heaters (HS: 8419.11); Gas-fired storage water heaters (HS: 8419.19); Gas furnaces (HS: 7322.90); Gas ranges (HS: 7321.11); Ground-source heat pumps (HS: 8418.61, 8415.81); Integrated clothes washer-dryers (HS: 8450.11, 8450.12, 8450.19, 8450.20); Oil-fired water heaters (HS: 8419.19); Recovery ventilators (HS: 8414.59, 8415.83, 8419.50, 8479.89); Refrigerators and combination refrigerator-freezers (HS: 8418.10, 8418.21, 8418.29, 8418.69);Ceiling fans (HS: 8414.51, 8414.59); Central air conditioners and central heat pumps (HS: 8415.10, 8415.81, 8415.82, 8418.61); Electric water heaters (HS: 8516.10); External power supplies (HS: 8504.40); Gas fireplaces (HS: 7321.81); General service fluorescent lamps (HS: 8539.31); General service lamps (HS: 8539.21, 8539.22, 8539.29, 8539.39, 8539.49, 8539.52); Internal water loop heat pumps (HS: 8415.81); Large condensing units (HS: 8415.82, 8415.83); Line voltage thermostats (HS: 9032.10, 9032.89); Miscellaneous refrigeration products (HS: 8418.10, 8418.21, 8418.29); Televisions (HS: 8528.69, 8528.72, 8528.73).</t>
  </si>
  <si>
    <t>7321 - Stoves, ranges, grates, cookers, incl. those with subsidiary boilers for central heating, barbecues, braziers, gas rings, plate warmers and similar non-electric domestic appliances, and parts thereof of iron or steel (excl. boilers and radiators for central heating, geysers and hot water cylinders); 7322 - Radiators for central heating, non-electrically heated, and parts thereof, of iron or steel; air heaters and hot-air distributors, incl. distributors which can also distribute fresh or conditioned air, non-electrically heated, incorporating a motor-driven fan or blower, and parts thereof, of iron or steel; 8414 - Air or vacuum pumps (excl. gas compound elevators and pneumatic elevators and conveyors); air or other gas compressors and fans; ventilating or recycling hoods incorporating a fan, whether or not fitted with filters; gas-tight biological safety cabinets, whether or not fitted with filters; parts thereof; 8415 - Air conditioning machines comprising a motor-driven fan and elements for changing the temperature and humidity, incl. those machines in which the humidity cannot be separately regulated; parts thereof; 8418 - Refrigerators, freezers and other refrigerating or freezing equipment, electric or other; heat pumps; parts thereof (excl. air conditioning machines of heading 8415); 8419 - Machinery, plant or laboratory equipment whether or not electrically heated (excl. furnaces, ovens and other equipment of heading 8514), for the treatment of materials by a process involving a change of temperature such as heating, cooking, roasting, distilling, rectifying, sterilising, pasteurising, steaming, drying, evaporating, vaporising, condensing or cooling (excl. those used for domestic purposes); instantaneous or storage water heaters, non-electric; parts thereof; 8421 - Centrifuges, incl. centrifugal dryers (excl. those for isotope separation); filtering or purifying machinery and apparatus, for liquids or gases; parts thereof (excl. artificial kidneys); 8422 - Dishwashing machines; machinery for cleaning or drying bottles or other containers; machinery for filling, closing, sealing or labelling bottles, cans, boxes, bags or other containers; machinery for capsuling bottles, jars, tubes and similar containers; other packing or wrapping machinery, incl. heat-shrink wrapping machinery; machinery for aerating beverages; parts thereof; 8450 - Household or laundry-type washing machines, incl. machines which both wash and dry; parts thereof; 8451 - Machinery (excl. of heading 8450) for washing, cleaning, wringing, drying, ironing, pressing incl. fusing presses, bleaching, dyeing, dressing, finishing, coating or impregnating textile yarns, fabrics or made-up textile articles and for applying paste to the base fabric or other support used in the manufacture of floor coverings like linoleum; machines for reeling, unreeling, folding, cutting or pinking textile fabrics; parts thereof; 8479 - Machines and mechanical appliances having individual functions, not specified or included elsewhere in this chapter; parts thereof; 8501 - Electric motors and generators (excl. generating sets); 8504 - Electrical transformers, static converters, e.g. rectifiers, and inductors; parts thereof; 8516 - Electric instantaneous or storage water heaters and immersion heaters; electric space-heating apparatus and soil-heating apparatus; electro-thermic hairdressing apparatus, e.g. hairdryers, hair curlers and curling tong heaters, and hand dryers; electric smoothing irons; other electro-thermic appliances of a kind used for domestic purposes; electric heating resistors (other than those of heading 8545); parts thereof; 8528 - Monitors and projectors, not incorporating television reception apparatus; reception apparatus for television, whether or not incorporating radio-broadcast receivers or sound or video recording or reproducing apparatus; 8539 - Electric filament or discharge lamps, incl. sealed beam lamp units and ultraviolet or infra-red lamps; arc lamps; light-emitting diode "LED" light sources; parts thereof; 9032 - Regulating or controlling instruments and apparatus (excl. taps, cocks and valves of heading 8481)</t>
  </si>
  <si>
    <t>The goals of the amendment are to:Reduce energy consumption associated with various energy-using products used in homes, businesses, institutions, and industries. Support Canada’s energy security needs through reductions in electricity grid demands from identified energy-using products.Maintain a level playing field for dealers through a strong set of national energy efficiency standards. Ensure that the standards from other jurisdictions that are incorporated by reference in the Regulations are maintained as intended, regardless of potential future actions taken by a jurisdiction.Reduce regulatory burden associated with outdated standards and fragmented regulatory text.</t>
  </si>
  <si>
    <t>Normally within 12 months of publication in the Canada Gazette, Part I.</t>
  </si>
  <si>
    <t>These Regulations would come into force six months after the day on which they are published in the Canada Gazette, Part II.</t>
  </si>
  <si>
    <r>
      <rPr>
        <sz val="11"/>
        <rFont val="Calibri"/>
      </rPr>
      <t>https://gazette.gc.ca/rp-pr/p1/2026/2026-06-20/html/reg4-eng.html</t>
    </r>
  </si>
  <si>
    <t>Canada Gazette, Part I, June 20, 2026, Pages 1406 – 1635: https://gazette.gc.ca/rp-pr/p1/2026/2026-06-20/pdf/g1-16025.pdf#page=112 (Available in English and French)</t>
  </si>
  <si>
    <t>Draft Circular promulgating the List of medium-risk and high-risk products and goods under the responsibility of the Ministry of Public Security</t>
  </si>
  <si>
    <t>This draft Circular promulgates the List of products and goods with high and medium risk levels under the state management responsibility of the Ministry of Public Security and the corresponding quality management measures for products on the List. The draft classifies products into two risk categories: (1) high-risk products, including fireworks and fire extinguishing equipment and agents subject to mandatory conformity certification by designated organizations and mandatory state quality inspection upon importation; (2) medium-risk products, including fire protection equipment and safety and security surveillance devices subject to conformity certification or self-declaration based on accredited or designated testing results. This draft Circular applies to: (1) Organizations and individuals producing, importing, trading in, and using products and goods on the List; (2) Conformity assessment organizations conducting conformity assessment activities for products on the List; (3) State management agencies of the Ministry of Public Security and other relevant organizations and individuals.Decree No. 37/2026/ND-CP dated 23 January 2026 requires ministries to promulgate their respective lists of medium- and high-risk products before 1 July 2026, on which date the transitional arrangements under the previous regulatory framework cease to apply. Given this mandatory legislative deadline and the need to provide enterprises with adequate preparation time before the new regime enters into force, the commenting period has been reduced to 8 days.</t>
  </si>
  <si>
    <t>High-risk products and goods:(1) Fireworks of all kinds – HS Code 3604.10.00;(2) Fire extinguishers of all kinds – HS Code 8424.10.90;(3) Fire extinguishing agents of all kinds – HS Code 3813.00.00;(4) Gas cylinders and gas-agent containers for fire extinguishing systems – HS Code 8424.10.90.Medium-risk products and goods:(1) Fire alarm control panels – HS Code 8537.10.99;(2) Fire detectors of all kinds – HS Codes 8531.10.20, 8531.10.30, 8531.90.90;(3) Sprinkler heads of all kinds – HS Code 8424.90.99;(4) Emergency luminaires and exit signs – HS Codes 9405.11.99, 9405.19.92, 9405.19.99, 9405.61.90, 9405.69.90;(5) Fire pumps of all kinds – HS Codes 8413.19.10, 8413.19.20, 8413.70;(6) Fire hydrants – HS Code 8481.80;(7) Alarm valves and deluge valves – HS Code 8481.40.90;(8) Journey monitoring devices and driver image recording devices;(9) Automatic speed measuring devices with image recording using radar sensor technology;(10) Traffic observation cameras;(11) Traffic surveillance cameras;(12) Vehicle number plate recognition cameras;(13) Traffic volume counting cameras;(14) Surveillance cameras using Internet protocol.From 8 – 14: 8525.81.10, 8525.81.20, 8525.81.90, 8525.82.10, 8525.82.20, 8525.82.90, 8525.83.10, 8525.83.20, 8525.83.90, 8525.89.10, 8525.89.20, 8525.89.30, 8525.89.90</t>
  </si>
  <si>
    <t>3604 - Fireworks, signalling flares, rain rockets, fog signals and other pyrotechnic articles (excl. cartridge blanks); 3813 - Preparations and charges for fire-extinguishers; charged fire-extinguishing grenades.; 8413 - Pumps for liquids, whether or not fitted with a measuring device (excl. ceramic pumps and secretion aspirating pumps for medical use and medical pumps carried on or implanted in the body); liquid elevators (excl. pumps); parts thereof; 8424 - Mechanical appliances, whether or not hand-operated, for projecting, dispersing or spraying liquids or powders, n.e.s.; fire extinguishers, charged or not (excl. fire-extinguishing bombs and grenades); spray guns and similar appliances (excl. electric machines and apparatus for hot spraying of metals or sintered metal carbides of heading 8515); steam or sand blasting machines and similar jet projecting machines; parts thereof, n.e.s.; 8481 - Taps, cocks, valves and similar appliances for pipes, boiler shells, tanks, vats or the like, incl. pressure-reducing valves and thermostatically controlled valves; parts thereof; 8525 - Transmission apparatus for radio-broadcasting or television, whether or not incorporating reception apparatus or sound recording or reproducing apparatus; television cameras, digital cameras and video camera recorders; 8531 - Electric sound or visual signalling apparatus, e.g. bells, sirens, indicator panels, burglar or fire alarms (excl. those for cycles, motor vehicles and traffic signalling); parts thereof; 8537 - Boards, panels, consoles, desks, cabinets and other bases, equipped with two or more apparatus of heading 8535 or 8536, for electric control or the distribution of electricity, incl. those incorporating instruments or apparatus of chapter 90, and numerical control apparatus (excl. switching apparatus for line telephony or line telegraphy); 9405 - Luminaires and lighting fittings, incl. searchlights and spotlights, and parts thereof, n.e.s; illuminated signs, illuminated nameplates and the like having a permanently fixed light source, and parts thereof, n.e.s.</t>
  </si>
  <si>
    <t>13.220.10 - Fire-fighting; 13.220.20 - Fire protection</t>
  </si>
  <si>
    <t>Timely adoption of this Circular before 1 July 2026 is necessary to ensure regulatory continuity under Law No. 78/2025/QH15 on Product and Goods Quality and to give enterprises and conformity assessment bodies adequate preparation time for compliance with the new risk-based product management framework.</t>
  </si>
  <si>
    <r>
      <rPr>
        <sz val="11"/>
        <rFont val="Calibri"/>
      </rPr>
      <t>https://members.wto.org/crnattachments/2026/TBT/VNM/26_03238_00_e.pdf</t>
    </r>
  </si>
  <si>
    <t>(1) Law on Product and Goods Quality No. 05/2007/QH12, as amended by Law No. 78/2025/QH15;(2) Law on Standards and Technical Regulations No. 68/2006/QH11, as amended by Law No. 70/2025/QH15;(3) Cybersecurity Law No. 116/2025/QH15;(4) Law on Fire Prevention, Firefighting and Rescue No. 55/2024/QH15;(5) Law on Management and Use of Weapons, Explosives and Supporting Tools No. 42/2024/QH15;(6) Decree No. 22/2026/ND-CP dated 16 January 2026 detailing a number of articles of the Law on Standards and Technical Regulations;(7) Decree No. 37/2026/ND-CP dated 23 January 2026 detailing a number of articles of the Law on Product and Goods Quality;(8) Decree No. 02/2025/ND-CP, as amended by Decree No. 11/2025/ND-CP, on the functions, tasks, powers and organizational structure of the Ministry of Public Security;(9) Decree No. 105/2025/ND-CP dated 15 May 2025 of the Government;(10) QCVN 03/BCA, QCVN 04/BCA, QCVN 05/BCA, QCVN 06/BCA and QCVN 11/BCA;(11) Draft Circular promulgating the List of medium-risk and high-risk products and goods under the responsibility of the Ministry of Public Security.</t>
  </si>
  <si>
    <t>Draft Circular promulgating Amendment 01:2026 to a number of National Technical Regulations on safety of industrial explosive materials – industrial explosives, including:1. Amendment 01:2026 QCVN 12 - 1:2021/BCT - National technical regulation on explosives - TNP1 explosives2. Amendment 01:2026 QCVN 12 - 4:2021/BCT- National technical regulation on explosive - Powder explosive without TNT use in open-cast 3. Amendment 01:2026 QCVN 12 - 10:2022/BCT- National technical regulation on safety of industrial explosive materials - Bulk emulsion explosives4. Amendment 01:2026 QCVN 12 - 26:2024/BCT- National technical regulation on safety of industrial explosive materials - emulsion explosives for underground mines, underground construction without combustible gases5. Amendment 01:2026 QCVN 12 - 27:2024/BCT - National technical regulation on safety of industrial explosive materials - ANFO explosives6. Amendment 01:2026 QCVN 12 - 9:2022/BCT - National technical regulation on safety of industrial explosive materials - Water Resistant ANFO explosives7. Amendment 01:2026 QCVN 12 - 2:2021/BCT - National technical regulation on explosives - Bulk emulsion explosives in packages8. Amendment 01:2026 QCVN 12 - 16:2023/BCT - National technical regulation on safety of industrial explosive materials - emulsion explosives for contour blasting in opencast and underground mines, underground construction without combustible gases9. Amendment 01:2026 QCVN 03:2020/BCT - National technical regulation on high-energy emulsion explosives for use in opencast10. Amendment 01:2026 QCVN 04:2020/BCT - National technical regulation on emulsion explosives use in open-cast11. Amendment 01:2026 QCVN 05:2020/BCT - National technical regulation on safety emulsion explosives for use in underground mines contained super methane escape12. Amendment 01:2026 QCVN 06:2020/BCT - National technical regulation on safety emulsion explosives for use in underground mines contained explosive gas13. Amendment 01:2026 QCVN 12 - 23:2024/BCT - National technical regulation on safety of industrial explosive materials - Amonit explosive AD1_x000D_
_x000D_
(Language: Vietnamese; number of pages: to be determined)</t>
  </si>
  <si>
    <t>The draft amendments mainly specify technical requirements, testing methods and management measures for the above-mentioned industrial explosive materials and amend and supplement the relevant QCVNs to conform with the newly issued regulations on product quality management.These draft amendments apply to organizations and individuals having activities related to the above-mentioned industrial explosive materials in the territory of Viet Nam and other relevant organizations and individuals (for more details, see each amendment individually)</t>
  </si>
  <si>
    <t>Products of explosives (HS 3602.00.00)</t>
  </si>
  <si>
    <r>
      <rPr>
        <sz val="11"/>
        <rFont val="Calibri"/>
      </rPr>
      <t>https://members.wto.org/crnattachments/2026/TBT/VNM/26_03239_00_x.pdf
https://members.wto.org/crnattachments/2026/TBT/VNM/26_03239_01_x.pdf
https://members.wto.org/crnattachments/2026/TBT/VNM/26_03239_02_x.pdf
https://members.wto.org/crnattachments/2026/TBT/VNM/26_03239_03_x.pdf
https://members.wto.org/crnattachments/2026/TBT/VNM/26_03239_04_x.pdf
https://members.wto.org/crnattachments/2026/TBT/VNM/26_03239_05_x.pdf
https://members.wto.org/crnattachments/2026/TBT/VNM/26_03239_06_x.pdf
https://members.wto.org/crnattachments/2026/TBT/VNM/26_03239_07_x.pdf
https://members.wto.org/crnattachments/2026/TBT/VNM/26_03239_08_x.pdf
https://members.wto.org/crnattachments/2026/TBT/VNM/26_03239_09_x.pdf
https://members.wto.org/crnattachments/2026/TBT/VNM/26_03239_10_x.pdf
https://members.wto.org/crnattachments/2026/TBT/VNM/26_03239_11_x.pdf
https://members.wto.org/crnattachments/2026/TBT/VNM/26_03239_12_x.pdf</t>
    </r>
  </si>
  <si>
    <t>* Law[PN1][PN2]  governing and using weapons, explosives and supporting tools No 42/2024/QH15;* Law amending and supplementing a number of articles of the Law on Standards and Technical Regulations No. 70/2025/QH15;* Law amending and supplementing a number of articles of the Law on Product and Goods Quality No. 78/2025/QH15 * Decree No. 37/2026/ND-CP dated 23 January 2026 of the Government detailing a number of articles and measures for implementation of the Law on Product and Goods Quality;*Circular No. 14/2026/TT-BKHCN dated 09 April 2026 of the Ministry of Science and Technology on conformity declaration, conformity certification and conformity assessment methods;* Circular No. 23/2024/TT-BCT dated November 07, 2024 of the Ministry of Industry and Trade* Draft Circular promulgating Amendment 01:2026 to a number of National Technical Regulations on safety of industrial explosive materials;* The above-mentioned draft Amendment 01:2026 QCVNs.</t>
  </si>
  <si>
    <t>Draft Circular amending and supplementing several provisions of: (i) Circular No. 09/2026/TT-BCT dated 26 February 2026 of the Minister of Industry and Trade promulgating QCVN 28:2026/BCT – National Technical Regulation on Liquid Milk Products; and (ii) Circular No. 10/2026/TT-BCT dated 26 February 2026 of the Minister of Industry and Trade promulgating QCVN 29:2026/BCT – National Technical Regulation on Refined Vegetable Oils. Language: Vietnamese</t>
  </si>
  <si>
    <t>6.1. Amendments to certain provisions of Circular No. 09/2026/TT-BCT dated February 26, 2026, issued by the Minister of Industry and Trade, promulgating the National Technical Standard (QCVN 28:2026/BCT) for liquid milk products. including: Amend the legal basis section of Circular No. 09/2026/TT-BCT;Amend Article 3 of Circular No. 09/2026/TT-BCT as follows:“For liquid milk products that have been self-declared before the effective date of this Circular, organizations and individuals may continue to produce, trade, and import the products until they complete the product declaration in accordance with the regulations in this Technical Standard.Organizations and individuals are responsible for completing this within 12 months from the effective date of this Circular.”Amendment of transitional provisions applicable to liquid milk products already self-declared before the effective date of the CircularAmend Section 2, Part IV of the National Technical Standard for Liquid Milk Products (QCVN 28:2026/BCT) as follows:“2. Product DeclarationBefore being circulated on the market, imported, domestically produced, and traded liquid milk products must declare their products in accordance with the regulations in this Technical Standard.The dossier and procedures for product declaration shall be carried out in accordance with current regulations.”.6.2. This draft Circular amends and supplements several provisions of Circular No. 10/2026/TT-BCT promulgating QCVN 29:2026/BCT on refined vegetable oils.The amendments mainly include:• Amendment of the legal basis of Circular No. 10/2026/TT-BCT to ensure consistency with the Law on Standards and Technical Regulations, the Law on Product and Goods Quality, the Law on Food Safety, and relevant implementing legislation currently in force in Viet Nam;• Amendment of Article 3 of Circular No. 10/2026/TT-BCT regarding transitional provisions. Refined vegetable oils that have been self-declared before the effective date of the Circular may continue to be produced, traded and imported until completion of product declaration in accordance with QCVN 29:2026/BCT. Organizations and individuals shall complete product declaration within twelve (12) months from the effective date of the Circular;• Amendment of Section 12, Part IV of QCVN 29:2026/BCT concerning labelling requirements for blended refined vegetable oils. The product name shall include the words “Blended Vegetable Oil”. The label shall indicate the percentage (%) by weight or volume of each vegetable oil component in the blend;• Supplementation of requirements prohibiting the use of the name or image of any single plant species as the representative product name or image for blended refined vegetable oils;• Amendment of Section 13, Part IV of QCVN 29:2026/BCT concerning product declaration requirements. Before being placed on the market, imported and domestically produced refined vegetable oils shall comply with product declaration requirements in accordance with QCVN 29:2026/BCT. Product declaration dossiers and procedures shall be implemented in accordance with applicable regulations.The amendments do not introduce new food safety limits or new technical requirements for refined vegetable oils. The amendments mainly update legal references, transitional provisions, labelling requirements for blended refined vegetable oils, and product declaration procedures.</t>
  </si>
  <si>
    <t>4.1. Liquid milk products, including:(1) Fresh milks (pasteurized/sterilized fresh whole milk, pasteurized/sterilized fresh milk, pasteurized/sterilized partly-skimmed/skimmed milk);(2) Reconstituted/recombined milk (reconstituted/recombined full cream milk, reconstituted/recombined partly-skimmed milk, reconstituted/recombined skimmed milk; composite milk (composite full cream milk), (composite partly-skimmed milk, and composite skimmed milk;  (3) Evaporated milk (evaporated whole milk, evaporated partly-skimmed milk, evaporated skimmed milk, evaporated high-fat milk);(4) Sweetened condensed milk (sweetened condensed whole milk, sweetened condensed partly-skimmed milk, sweetened condensed skimmed milk, sweetened condensed high-fat);(5) Blend of evaporated skimmed milk and vegetable fat;(6) Blend of sweetened condensed skimmed milk and vegetable fat.4.2. Refined vegetable oils for food use, including:Refined vegetable oils intended for food use, including:(1) Refined soybean oil – HS Code 1507;(2) Refined groundnut (peanut) oil – HS Code 1508;(3) Refined olive oil and fractions thereof – HS Code 1509;(4) Refined palm oil and fractions thereof, including palm olein and super olein – HS Code 1511;(5) Refined sunflower-seed oil, safflower oil and cottonseed oil and fractions thereof – HS Code 1512;(6) Refined coconut oil, palm kernel oil and babassu oil and fractions thereof – HS Code 1513;(7) Refined rapeseed oil, colza oil, mustard oil and fractions thereof – HS Code 1514;(8) Other refined vegetable oils and their fractions, including sesame oil, rice bran oil, corn oil, grapeseed oil and other edible vegetable oils – HS Code 1515;(9) Blended refined vegetable oils intended for food use – HS Code 1517.The products covered by this notification are refined vegetable oils intended for direct human consumption or for use as ingredients in food production and processing.ICS: 67.200.10 (Animal and vegetable fats and oils)</t>
  </si>
  <si>
    <t>1507 - Soya-bean oil and its fractions, whether or not refined (excl. chemically modified); 1508 - Groundnut oil and its fractions, whether or not refined, but not chemically modified; 1509 - Olive oil and its fractions obtained from the fruit of the olive tree solely by mechanical or other physical means under conditions that do not lead to deterioration of the oil, whether or not refined, but not chemically modified; 1511 - Palm oil and its fractions, whether or not refined (excl. chemically modified); 1512 - Sunflower-seed, safflower or cotton-seed oil and fractions thereof, whether or not refined, but not chemically modified; 1513 - Coconut "copra", palm kernel or babassu oil and fractions thereof, whether or not refined, but not chemically modified; 1514 - Rape, colza or mustard oil and fractions thereof, whether or not refined, but not chemically modified; 1515 - Fixed vegetable or microbial fats and oils, incl. jojoba oil, and their fractions, whether or not refined, but not chemically modified (excl. soya-bean, groundnut, olive, palm, sunflower-seed, safflower, cotton-seed, coconut, palm kernel, babassu, rape, colza and mustard oil); 1517 - Margarine, other edible mixtures or preparations of animal or vegetable fats or oils and edible fractions of different fats or oils (excl. fats, oils and their fractions, partly or wholly hydrogenated, inter-esterified, re-esterified or elaidinised, whether or not refined, but not further prepared, and mixtures of olive oils and their fractions)</t>
  </si>
  <si>
    <t>67.200.10 - Animal and vegetable fats and oils</t>
  </si>
  <si>
    <r>
      <rPr>
        <sz val="11"/>
        <rFont val="Calibri"/>
      </rPr>
      <t>https://members.wto.org/crnattachments/2026/TBT/VNM/26_03240_00_e.pdf</t>
    </r>
  </si>
  <si>
    <t>Law on Food Safety No. 55/2010/QH12;Law amending and supplementing a number of articles of the Law on Standards and Technical Regulations No. 70/2025/QH15;Law amending and supplementing a number of articles of the Law on Product and Goods Quality No. 78/2025/QH15;Decree No. 15/2018/ND-CP dated 02 February 2018 detailing the implementation of a number of articles of the Law on Food Safety;Decree No. 22/2026/ND-CP dated 16 January 2026 detailing a number of articles and measures for implementation of the Law on Standards and Technical Regulations; Decree No. 37/2026/ND-CP dated 23 January 2026 detailing a number of articles and measures for implementation of the Law on Product and Goods Quality; Circular No. 09/2026/TT-BCT dated 26 February 2026 promulgating QCVN 28:2026/BCT on liquid milk products; Circular No. 10/2026/TT-BCT dated 26 February 2026 promulgating QCVN 29:2026/BCT on refined vegetable oils;Codex Standard for Named Vegetable Oils (CXS 210-1999, revised version).</t>
  </si>
  <si>
    <t>Draft Circular promulgating Amendment 01:2026 to a number of National Technical Regulations on safety of industrial explosive materials – industrial explosive accessories, including:Amendment 01:2026 QCVN 12-31:2024/BCT - National technical regulation on safety of industrial explosive materials - Water resistance detonating cords;Amendment 01:2026 QCVN 12-8:2022/BCT - National technical regulation on safety of industrial explosive materials - Non-electric detonator (LIL Coil);Amendment 01:2026 QCVN 12-20:2023/BCT - National technical regulation on safety of industrial explosive materials - Non-electric in-hole delay detonator;Amendment 01:2026 QCVN 12-21:2023/BCT - National technical regulation on safety of industrial explosive materials - Non-electric surface delay detonator for opencast; underground mine, underground construction without combustible gases;Amendment 01:2026 QCVN 12-14:2023/BCT - National technical regulation on safety of industrial explosive materials - Safety delay electric detonator;Amendment 01:2026 QCVN 12-24:2024/BCT - National technical regulation on safety of industrial explosive materials - Primer for industrial explosives;Amendment 01:2026 QCVN 12-3:2021/BCT - National technical regulation on explosives - Oversize rock blasting;Amendment 01:2026 QCVN 12-5:2022/BCT - National technical regulation on safety of industrial explosive materials - Non-electric millisecond delay detonator MS;Amendment 01:2026 QCVN 12-6:2022/BCT - National technical regulation on safety of industrial explosive materials - Non-electric second delay detonator LP;Amendment 01:2026 QCVN 12-7:2022/BCT - National technical regulation on safety of industrial explosive materials - Detonating cords;Amendment 01:2026 QCVN 12-11:2022/BCT - National technical regulation on safety of industrial explosive materials - Increase primer for industrial explosives;Amendment 01:2026 QCVN 12-15:2023/BCT - National technical regulation on safety of industrial explosive materials - Shock tube;Amendment 01:2026 QCVN 12-19:2023/BCT - National technical regulation on safety of industrial explosive materials - Electronic detonator;Amendment 01:2026 QCVN 12-22:2023/BCT - National technical regulation on safety of industrial explosive materials - Non-electric delay detonator for underground mine, underground construction without combustible gases;Amendment 01:2026 QCVN 12-28:2024/BCT - National technical regulation on safety of industrial explosive materials - Delay electric detonator;Amendment 01:2026 QCVN 12-29:2024/BCT - National technical regulation on safety of industrial explosive materials - Plain detonator number 8;Amendment 01:2026 QCVN 12-25:2024/BCT - National technical regulation on safety of industrial explosive materials - Electric detonator number 8;Amendment 01:2026 QCVN 12-30:2024/BCT - National technical regulation on safety of industrial explosive materials - Safety fuse.(Language: Vietnamese; number of pages: to be determined)</t>
  </si>
  <si>
    <t>The draft Circular promulgates Amendment 01:2026 to 18 current National Technical Regulations on safety of industrial explosive materials.The draft amendments mainly update and supplement provisions on conformity declaration, conformity assessment procedures, use of the conformity mark, surveillance frequency, and responsibilities of relevant organizations and individuals in order to align the above-mentioned QCVNs with the newly issued regulations on product quality management.These draft amendments apply to organizations and individuals engaged in manufacturing, importing, trading and other related activities concerning the above-mentioned industrial explosive materials and related products in the territory of Viet Nam, as well as other relevant organizations and individuals (for more details, see each amendment individually)</t>
  </si>
  <si>
    <t>Products of explosives (HS 3603.60.00)</t>
  </si>
  <si>
    <t>360360 - Electric detonators (excl. grenade detonators)</t>
  </si>
  <si>
    <t>29.260.20 - Electrical apparatus for explosive atmospheres</t>
  </si>
  <si>
    <r>
      <rPr>
        <sz val="11"/>
        <rFont val="Calibri"/>
      </rPr>
      <t>https://members.wto.org/crnattachments/2026/TBT/VNM/26_03241_00_x.pdf
https://members.wto.org/crnattachments/2026/TBT/VNM/26_03241_01_x.pdf
https://members.wto.org/crnattachments/2026/TBT/VNM/26_03241_02_x.pdf
https://members.wto.org/crnattachments/2026/TBT/VNM/26_03241_03_x.pdf
https://members.wto.org/crnattachments/2026/TBT/VNM/26_03241_04_x.pdf
https://members.wto.org/crnattachments/2026/TBT/VNM/26_03241_05_x.pdf
https://members.wto.org/crnattachments/2026/TBT/VNM/26_03241_06_x.pdf
https://members.wto.org/crnattachments/2026/TBT/VNM/26_03241_07_x.pdf
https://members.wto.org/crnattachments/2026/TBT/VNM/26_03241_08_x.pdf
https://members.wto.org/crnattachments/2026/TBT/VNM/26_03241_09_x.pdf
https://members.wto.org/crnattachments/2026/TBT/VNM/26_03241_10_x.pdf
https://members.wto.org/crnattachments/2026/TBT/VNM/26_03241_11_x.pdf
https://members.wto.org/crnattachments/2026/TBT/VNM/26_03241_12_x.pdf
https://members.wto.org/crnattachments/2026/TBT/VNM/26_03241_13_x.pdf
https://members.wto.org/crnattachments/2026/TBT/VNM/26_03241_14_x.pdf
https://members.wto.org/crnattachments/2026/TBT/VNM/26_03241_15_x.pdf
https://members.wto.org/crnattachments/2026/TBT/VNM/26_03241_16_x.pdf
https://members.wto.org/crnattachments/2026/TBT/VNM/26_03241_17_x.pdf</t>
    </r>
  </si>
  <si>
    <t>* Law governing and using weapons, explosives and supporting tools No 42/2024/QH15;* Law amending and supplementing a number of articles of the Law on Standards and Technical Regulations No. 70/2025/QH15;* Law amending and supplementing a number of articles of the Law on Product and Goods Quality No. 78/2025/QH15 * Decree No. 37/2026/ND-CP dated 23 January 2026 of the Government detailing a number of articles and measures for implementation of the Law on Product and Goods Quality;* Circular No. 23/2024/TT-BCT dated November 07, 2024 of the Ministry of Industry and Trade*Circular No. 14/2026/TT-BKHCN dated 09 April 2026 of the Ministry of Science and Technology on conformity declaration, conformity certification and conformity assessment methods;* Draft Circular promulgating Amendment 01:2026 to a number of National Technical Regulations on safety of industrial explosive materials;* The above-mentioned draft Amendment 01:2026 QCVNs.</t>
  </si>
  <si>
    <t>Draft Circular promulgating Amendment 01:2026 to a number of National Technical Regulations on safety of industrial explosive materials – high explosives, including:1. Amendment 01:2026 QCVN 12 - 12:2022/BCT - National technical regulation on safety of industrial explosive materials - Trinitrotoluen explosives2. Amendment 01:2026 QCVN 12 - 13:2022/BCT - National technical regulation on safety of industrial explosive materials - Hexogen explosives3. Amendment 01:2026 QCVN 12 - 17:2023/BCT - National technical regulation on safety of industrial explosive materials - Octogen explosives4. Amendment 01:2026 QCVN 12 - 18:2023/BCT - National technical regulation on safety of industrial explosive materials - Pentrit explosives(Language: Vietnamese; number of pages: to be determined)</t>
  </si>
  <si>
    <t>This draft Circular promulgates Amendment 01:2026 to a number of National Technical Regulations on safety of industrial explosive materials, including Hexogen explosives, Trinitrotoluen explosives, Octogen explosives and Pentrit explosives.The draft amendments specify requirements for technical specifications, testing methods and management measures for the above-mentioned products, and amend and supplement the relevant QCVNs to conform with the newly issued regulations on product quality management.This draft applies to organizations and individuals having activities related to the above-mentioned industrial explosive materials in the territory of Viet Nam and other relevant organizations and individuals (for more details, see each amendment individually).</t>
  </si>
  <si>
    <r>
      <rPr>
        <sz val="11"/>
        <rFont val="Calibri"/>
      </rPr>
      <t>https://members.wto.org/crnattachments/2026/TBT/VNM/26_03242_00_x.pdf
https://members.wto.org/crnattachments/2026/TBT/VNM/26_03242_01_x.pdf
https://members.wto.org/crnattachments/2026/TBT/VNM/26_03242_02_x.pdf
https://members.wto.org/crnattachments/2026/TBT/VNM/26_03242_03_x.pdf</t>
    </r>
  </si>
  <si>
    <t>* Law governing and using weapons, explosives and supporting tools No 42/2024/QH15;* Law amending and supplementing a number of articles of the Law on Standards and Technical Regulations No. 70/2025/QH15;* Law amending and supplementing a number of articles of the Law on Product and Goods Quality No. 78/2025/QH15 * Decree No. 37/2026/ND-CP dated 23 January 2026 of the Government detailing a number of articles and measures for implementation of the Law on Product and Goods Quality;* Circular No. 23/2024/TT-BCT dated November 07, 2024 of the Ministry of Industry and Trade.*Circular No. 14/2026/TT-BKHCN dated 09 April 2026 of the Ministry of Science and Technology on conformity declaration, conformity certification and conformity assessment methods;* Draft Circular promulgating Amendment 01:2026 to a number of National Technical Regulations on safety of industrial explosive materials;* The above-mentioned draft Amendment 01:2026 QCVNs</t>
  </si>
  <si>
    <t>Amendment 01:2026 QCVN 01:2014/BCT - National technical regulation on safety in the manufacturing of industrial explosives by mobile equipments</t>
  </si>
  <si>
    <t>This regulation specifies requirements for mobile equipment used in the production of industrial explosives and the safety requirements for the production of industrial explosives using mobile equipment.Amend and supplement the QCVN to conform with the newly issued regulations on product quality management.This regulation applies to organizations and individuals involved in the use of mobile devices for the production of industrial explosives within the territory of Vietnam.</t>
  </si>
  <si>
    <r>
      <rPr>
        <sz val="11"/>
        <rFont val="Calibri"/>
      </rPr>
      <t>https://members.wto.org/crnattachments/2026/TBT/VNM/26_03243_00_e.pdf</t>
    </r>
  </si>
  <si>
    <t>* Law governing and using weapons, explosives and supporting tools No 42/2024/QH15;* Law amending and supplementing a number of articles of the Law on Standards and Technical Regulations No. 70/2025/QH15;* Law amending and supplementing a number of articles of the Law on Product and Goods Quality No. 78/2025/QH15; Decree No. 37/2026/ND-CP dated 23 January 2026 of the Government detailing a number of articles and measures for implementation of the Law on Product and Goods Quality;*Circular No. 14/2026/TT-BKHCN dated 09 April 2026 of the Ministry of Science and Technology on conformity declaration, conformity certification and conformity assessment methods;* Circular No. 23/2024/TT-BCT dated November 07, 2024 of the Ministry of Industry and Trade;* Draft Circular promulgating Amendment 01:2026 to QCVN 01:2014/BCT.</t>
  </si>
  <si>
    <t>Amendment 01:2026 QCVN 01:2015/BCT National Technical Regulation For Electrical Blasting Machine</t>
  </si>
  <si>
    <t>Amends, supplements, and replaces some regulations related to HS codes of products, conformity assessment, state inspection of product quality, product labeling, inspection, and management measures for electric blasting machines.</t>
  </si>
  <si>
    <t>Products of explosives (HS 8543.70.90)</t>
  </si>
  <si>
    <t>854370 - Electrical machines and apparatus, having individual functions, n.e.s. in chapter 85</t>
  </si>
  <si>
    <t>Comply with the provisions of Law No. 78/2025/QH15; to innovate the method of managing product and goods quality towards risk management; and at the same time ensure suitability with practical requirements, enhance the effectiveness and efficiency of state management, ensure safety in industrial production activities and meet the requirements of international integration in the current period.</t>
  </si>
  <si>
    <r>
      <rPr>
        <sz val="11"/>
        <rFont val="Calibri"/>
      </rPr>
      <t>https://members.wto.org/crnattachments/2026/TBT/VNM/26_03244_00_e.pdf</t>
    </r>
  </si>
  <si>
    <t>* Law on product quality; * Decree No. 37/2026/ND-CP dated January 23rd, 2026 of the Government; * Decree No. 22/2026/NĐ-CP dated January 16th, 2026 of the Government;* Circular No. 14/2026/TT-BKHCN dated 09 April 2026 of the Ministry of Science and Technology on conformity declaration, conformity certification and conformity assessment methods.</t>
  </si>
  <si>
    <t>Amendment 02:2026 QCVN 02:2016/BCT National technical regulation on safety of mine windlass system</t>
  </si>
  <si>
    <t>Amends, supplements, and replaces some regulations related to HS codes of products, conformity assessment, state inspection of product quality, product labeling, inspection, and management measures for mine winches.</t>
  </si>
  <si>
    <t>Mine hoist/windlass (winch) equipment (HS 8425.31.00)</t>
  </si>
  <si>
    <t>842531 - Winches and capstans powered by electric motor</t>
  </si>
  <si>
    <t>21.020 - Characteristics and design of machines, apparatus, equipment</t>
  </si>
  <si>
    <r>
      <rPr>
        <sz val="11"/>
        <rFont val="Calibri"/>
      </rPr>
      <t>https://members.wto.org/crnattachments/2026/TBT/VNM/26_03245_00_e.pdf</t>
    </r>
  </si>
  <si>
    <t>* Law on Product and Goods Quality (as amended by Law No. 78/2025/QH15)* Decree No. 37/2026/ND-CP dated January 23rd, 2026 of the Government; * Decree No. 22/2026/NĐ-CP dated January 16th, 2026 of the Government;* Circular No. 14/2026/TT-BKHCN dated 09 April 2026 of the Ministry of Science and Technology on conformity declaration, conformity certification and conformity assessment methods</t>
  </si>
  <si>
    <t>Hydraulic support (powered roof support) equipment for underground coal mines (HS 7308.40.90)</t>
  </si>
  <si>
    <t>Amends, supplements, and replaces some regulations related to HS codes of products, conformity assessment, state inspection of product quality, product labeling, inspection, and management measures for hydraulic supports used in underground coal mines.</t>
  </si>
  <si>
    <t>730840 - Equipment for scaffolding, shuttering, propping or pit-propping (excl. composite sheetpiling products and formwork panels for poured-in-place concrete, which have the characteristics of moulds)</t>
  </si>
  <si>
    <t>27.140 - Hydraulic energy engineering</t>
  </si>
  <si>
    <r>
      <rPr>
        <sz val="11"/>
        <rFont val="Calibri"/>
      </rPr>
      <t>https://members.wto.org/crnattachments/2026/TBT/VNM/26_03247_00_e.pdf</t>
    </r>
  </si>
  <si>
    <t>* Law on Product and Goods Quality (as amended by Law No. 78/2025/QH15); * Decree No. 37/2026/ND-CP dated January 23rd, 2026 of the Government; * Decree No. 22/2026/NĐ-CP dated January 16th, 2026 of the Government;* Circular No. 14/2026/TT-BKHCN dated 09 April 2026 of the Ministry of Science and Technology on conformity declaration, conformity certification and conformity assessment methods.</t>
  </si>
  <si>
    <t>Amendment 01:2026 QCVN 01:2018/BCT National technical regulation on safety for personal self rescue used in underground mine </t>
  </si>
  <si>
    <t>Amendment 1 amends, supplements, and replaces some regulations related to HS codes of products, conformity assessment, state inspection of product quality, product labeling, inspection, and management measures for personal self-rescue devices used in underground mines.</t>
  </si>
  <si>
    <t>Personal self-rescue (respiratory protection) devices for underground mines (HS 9020.00.90)</t>
  </si>
  <si>
    <t>73.100.01 - Mining equipment in general</t>
  </si>
  <si>
    <r>
      <rPr>
        <sz val="11"/>
        <rFont val="Calibri"/>
      </rPr>
      <t>https://members.wto.org/crnattachments/2026/TBT/VNM/26_03248_00_e.pdf</t>
    </r>
  </si>
  <si>
    <t>* Law on Product and Goods Quality (as amended by Law No. 78/2025/QH15);* Decree No. 37/2026/ND-CP dated January 23rd, 2026 of the Government; * Decree No. 22/2026/NĐ-CP dated January 16th, 2026 of the Government;* Circular No. 14/2026/TT-BKHCN dated 09 April 2026 of the Ministry of Science and Technology on conformity declaration, conformity certification and conformity assessment methods.</t>
  </si>
  <si>
    <t>Draft Circular promulgating Amendment 01:2026 to a number of National Technical Regulations on safety for explosion-proof electrical equipment used in underground mine, including:1. Amendment 01:2026 QCVN 03:2019/BCT - National technical regulation on for safety explosion-proof transformers sub-station used in underground mine;2. Amendment 01:2026 QCVN 14:2021/BCT - National technical regulation on safety for explosion-proof circuit breaker used in underground mine;3. Amendment 01:2026 QCVN 15:2021/BCT - National technical regulation on safety for explosion-proof electromagnetic starters used in underground mine;4. Amendment 01:2026 QCVN 17:2022/BCT - National technical regulation on safety for high voltage 6kV distribution equipment explosion-proof used in underground mine;5.Amendment 01:2026 QCVN 18:2022/BCT - National technical regulation on safety for leakage electric current protective relays voltage up to 1 140 V explosion-proof used in underground mine;6. Amendment 01:2026 QCVN 21:2023/BCT - National technical regulation on safety for electrical cables used in underground mine;7. Amendment 01:2026 QCVN 22:2023/BCT - National technical regulation on safety for explosion-proof electric motor used in underground mine;8. Amendment 01:2026 QCVN 23:2024/BCT - National technical regulation on safety for explosion-proof soft starters with voltage up to 6 kV used in underground mine;9. Amendment 01:2026 QCVN 24:2024/BCT - National technical regulation on safety for explosion-proof luminaires with voltage up to 220 V used in underground mine.(Vietnamese, number of pages: to be determined)</t>
  </si>
  <si>
    <t>Amendment 01:2026 amends, supplements and replaces a number of provisions of the above-mentioned QCVNs relating to HS codes of products, conformity assessment, state inspection of product quality, product labeling, inspection, surveillance and management measures for explosion-proof electrical equipment used in underground mine.The draft amendments apply to organizations and individuals involved in the manufacture, importation, testing, certification, inspection, use and other related activities concerning the above-mentioned products in the territory of Viet Nam (for more details, see each amendment individually)</t>
  </si>
  <si>
    <t>Explosion-proof electrical equipment for use in underground mines, including: transformers sub-station (HS 8504); circuit breakers (HS 8536.20); electromagnetic starters and soft starters (HS 8537); distribution equipment (HS 8537.10); leakage current protective relays (HS 8536.49); electrical cables (HS 8544); electric motors (HS 8501); luminaires (HS 9405.40)</t>
  </si>
  <si>
    <t>8501 - Electric motors and generators (excl. generating sets); 8504 - Electrical transformers, static converters, e.g. rectifiers, and inductors; parts thereof; 8536 - Electrical apparatus for switching or protecting electrical circuits, or for making connections to or in electrical circuits, e.g., switches, relays, fuses, surge suppressors, plugs, sockets, lamp holders and junction boxes, for a voltage &lt;= 1.000 V (excl. control desks, cabinets, panels etc. of heading 8537); 8537 - Boards, panels, consoles, desks, cabinets and other bases, equipped with two or more apparatus of heading 8535 or 8536, for electric control or the distribution of electricity, incl. those incorporating instruments or apparatus of chapter 90, and numerical control apparatus (excl. switching apparatus for line telephony or line telegraphy); 8544 - Insulated "incl. enamelled or anodised" wire, cable "incl. coaxial cable" and other insulated electric conductors, whether or not fitted with connectors; optical fibre cables, made up of individually sheathed fibres, whether or not assembled with electric conductors or fitted with connectors; 9405 - Luminaires and lighting fittings, incl. searchlights and spotlights, and parts thereof, n.e.s; illuminated signs, illuminated nameplates and the like having a permanently fixed light source, and parts thereof, n.e.s.</t>
  </si>
  <si>
    <t>13.230 - Explosion protection; 73.100 - Mining equipment</t>
  </si>
  <si>
    <r>
      <rPr>
        <sz val="11"/>
        <rFont val="Calibri"/>
      </rPr>
      <t>https://members.wto.org/crnattachments/2026/TBT/VNM/26_03249_00_x.pdf
https://members.wto.org/crnattachments/2026/TBT/VNM/26_03249_01_x.pdf
https://members.wto.org/crnattachments/2026/TBT/VNM/26_03249_02_x.pdf
https://members.wto.org/crnattachments/2026/TBT/VNM/26_03249_03_x.pdf
https://members.wto.org/crnattachments/2026/TBT/VNM/26_03249_04_x.pdf
https://members.wto.org/crnattachments/2026/TBT/VNM/26_03249_05_x.pdf
https://members.wto.org/crnattachments/2026/TBT/VNM/26_03249_06_x.pdf
https://members.wto.org/crnattachments/2026/TBT/VNM/26_03249_07_x.pdf
https://members.wto.org/crnattachments/2026/TBT/VNM/26_03249_08_x.pdf</t>
    </r>
  </si>
  <si>
    <t>* Law on Product and Goods Quality (as amended by Law No. 78/2025/QH15)* Decree No. 37/2026/ND-CP dated January 23rd, 2026 of the Government; * Decree No. 22/2026/NĐ-CP dated January 16th, 2026 of the Government;* Circular No. 14/2026/TT-BKHCN dated 09 April 2026 of the Ministry of Science and Technology on conformity declaration, conformity certification and conformity assessment methods.</t>
  </si>
  <si>
    <t>Proyecto de Norma Oficial Mexicana PROY-NOM-016-SSA-2026 Para la vigilancia, prevención, control, manejo y tratamiento del cólera. </t>
  </si>
  <si>
    <t>The notified draft Standard seeks to establish, for healthcare workers in public, private and social sector establishments, who provide services in the National Health System (SNS), the criteria and specifications for activities related to the monitoring, prevention, control, management and treatment of cholera.</t>
  </si>
  <si>
    <t>Es aplicable para el personal de salud de los establecimientos de los sectores público, social y privado, que presten servicios relacionados con la vigilancia, prevención, control, manejo y tratamiento del cólera en el Sistema Nacional de Salud (SNS). </t>
  </si>
  <si>
    <t>11.020 - Medical sciences and health care facilities in general</t>
  </si>
  <si>
    <r>
      <rPr>
        <sz val="11"/>
        <rFont val="Calibri"/>
      </rPr>
      <t>https://members.wto.org/crnattachments/2026/TBT/MEX/26_03219_00_s.pdf</t>
    </r>
  </si>
  <si>
    <t>The following current Mexican Official Standards, or, where applicable, those replacing them, and international regulations must be consulted for the correct application of the notified draft Standard:• Norma Oficial Mexicana NOM-004-SSA3-2012, Del expediente clínico.• Norma Oficial Mexicana NOM-008-SCFI-2002, Sistema General de Unidades de Medida.• Norma Oficial Mexicana NOM-007-SSA3-2011, Para la organización y funcionamiento de los laboratorios clínicos.• Norma Oficial Mexicana NOM-016-SSA3-2012, Que establece las características mínimas de infraestructura y equipamiento de hospitales y consultorios de atención médica especializada.• Norma Oficial Mexicana NOM-017-SSA2-2012, Para la vigilancia epidemiológica.• Norma Oficial Mexicana NOM-024-SSA3-2012, Sistemas de Información de registro electrónico para la salud. Intercambio de información de salud.• Norma Oficial Mexicana NOM-043-SSA2-2012, Servicios básicos de salud. Promoción y educación para la salud en materia alimentaria. Criterios para brindar orientación.• Norma Oficial Mexicana NOM-045-SSA2-2005, Para la vigilancia epidemiológica, prevención y control de las infecciones nosocomiales.• Norma Oficial Mexicana NOM-087-SEMARNAT/SSA1-2002, Protección Ambiental - Salud ambiental - Residuos Peligrosos Biológico-Infecciosos - Clasificación y Especificaciones de Manejo.• Norma Oficial Mexicana NOM-127-SSA1-2021, Agua para uso y consumo humano. Límites permisibles de la calidad del agua.• Norma Oficial Mexicana NOM-179-SSA1-2020, Agua para uso y consumo humano. Control de la calidad del agua distribuida por los sistemas de abastecimiento de agua.• Norma Oficial Mexicana NOM-201-SSA1-2015, Productos y servicios. Agua y hielo para consumo humano, envasados y a granel. Especificaciones sanitarias.• Norma Oficial Mexicana NOM-210-SSA1-2014, Productos y servicios. Métodos de prueba microbiológicos. Determinación de microorganismos indicadores. Determinación de microorganismos patógenos.• Norma Oficial Mexicana NOM-220-SSA1-2016, Instalación y operación de la farmacovigilancia.• Norma Oficial Mexicana NOM-230-SSA1-2002, Salud ambiental. Agua para uso y consumo humano, requisitos sanitarios que deben cumplir en los sistemas de abastecimiento públicos y privados durante el manejo del agua. Procedimientos sanitarios para el muestreo.• Norma Oficial Mexicana NOM-242-SSA1-2009, Productos y servicios. Productos de la pesca frescos, refrigerados, congelados y procesados. Específicamente sanitarias y métodos de prueba.• Norma Oficial Mexicana NOM-244-SSA1-2020, Para evaluar la eficiencia en reducción bacteriana en equipos y sustancias germicidas para tratamiento domestico de agua. Requisitos sanitarios.• Norma Oficial Mexicana NOM-251-SSA1-2009, Prácticas de higiene para el proceso de alimentos, bebidas o suplementos alimenticios.</t>
  </si>
  <si>
    <t>Reglamento Técnico Salvadoreño RTS 65.02.04:26 INSUMOS AGROPECUARIOS. REQUISITOS PARA EL REGISTRO, PRODUCCIÓN Y COMERCIALIZACIÓN DE SEMILLA CERTIFICADA DE GRANOS BÁSICOS.</t>
  </si>
  <si>
    <t>The notified text establishes requirements for verifying the genetic purity and identity, and physical, physiological and sanitary quality, of certified seed for the production of staple grains (rice, beans, sorghum and maize), through production, processing and marketing oversight.It establishes requirements for the validation and registration of commercial, own-use and experimental varieties.The text also establishes requirements for importers, distributors and suppliers of certified seed for the production of staple grains (rice, beans, sorghum and maize).G/TBT/N/SLV/239- 2 - It applies to all natural and legal persons involved in the production, marketing, importation, processing and validation (commercial use, own use and experimental use) of certified seed for the production of staple grains in national territory.</t>
  </si>
  <si>
    <t>Cultivo de plantas (Código(s) de la ICS: 65.020.20)</t>
  </si>
  <si>
    <t>Consumer information, labelling (TBT); Prevention of deceptive practices and consumer protection (TBT); Protection of animal or plant life or health (TBT); Quality requirements (TBT)</t>
  </si>
  <si>
    <r>
      <rPr>
        <sz val="11"/>
        <rFont val="Calibri"/>
      </rPr>
      <t>https://members.wto.org/crnattachments/2026/TBT/SLV/26_03222_00_s.pdf</t>
    </r>
  </si>
  <si>
    <t>• Legislative Assembly of El Salvador, 2025. Legislative Decree No. 282, Official Journal No. 81, Volume No. 447: Ley de protección a la sanidad vegetal, salud animal e inocuidad de los alimentos no procesados de origen vegetal o animal. San Salvador Centro. Legislative Assembly of El Salvador.• RTCA 65.05.53:10 Insumos Agropecuarios. Requisitos para la producción y comercialización de semilla certificada de granos básicos y soya (current version)• RTCA 65.05.34:06 Registro de Variedades Comerciales. Requisitos de inscripción (current version)• International Rules for Seed Testing (ISTA) (current version)• Rules of the Association of Official Seed Certifying Agencies (AOSCA) (current version)</t>
  </si>
  <si>
    <t>RTS 13.01.03:26 CALIDAD DEL AIRE AMBIENTAL. INMISIONES ATMOSFÉRICAS. LÍMITES PERMISIBLES </t>
  </si>
  <si>
    <t>The notified Salvadoran Technical Regulation establishes the permissible air immission limits for the main air pollutants, with a view to protecting the health of the population, the atmosphere and ecosystems.It applies to the monitoring of air immission concentrations throughout national territory.Indoor air quality, air emissions from stationary sources, and air emissions from mobile sources are not covered by the provisions of this Technical Regulation.</t>
  </si>
  <si>
    <t>Aire ambiente (Código(s) de la ICS: 13.040.20)</t>
  </si>
  <si>
    <t>13.040.20 - Ambient atmospheres</t>
  </si>
  <si>
    <r>
      <rPr>
        <sz val="11"/>
        <rFont val="Calibri"/>
      </rPr>
      <t>https://members.wto.org/crnattachments/2026/TBT/SLV/26_03223_00_s.pdf</t>
    </r>
  </si>
  <si>
    <t>G/TBT/N/SLV/240- 2 - • Law on the Environment, Legislative Decree No. 233, Official Journal No. 79, Volume No. 339, of 4 May 1998, and amendments thereto: (1) Legislative Decree No. 1045 of 12 April 2012, published in Official Journal No. 88, Volume No. 395, of 16 May 2012; (2) Legislative Decree No 158 of 11 October 2012, published in Official Journal No. 211, Volume No. 397, of 12 November 2012; (3) Legislative Decree No. 557 of 8 November 2022, published in Official Journal No. 226, Volume No. 437, of 30 November 2022. El Salvador.• Executive branch of El Salvador, 2000. Reglamento Especial de Normas Técnicas de Calidad Ambiental, Executive Decree No. 40, Official Journal No. 101, Volume No. 347, of 1 June 2000. El Salvador.• World Health Organization, WHO Global Air Quality Guidelines 2021.</t>
  </si>
  <si>
    <t>Amendment 01:2026 QCVN 10:2012/BCT National technical regulation on safety of Supply Station for Liquefied Petroleum Gas</t>
  </si>
  <si>
    <t>Amendment 01:2026 to QCVN 10:2012/BCT (National Technical Regulation on Safety of Supply Stations for Liquefied Petroleum Gas) covers:- Abolition of all conformity assessment, conformity certification, declaration of conformity and inspection requirements, on the grounds that LPG supply stations constitute fixed installations and are no longer classified as products/goods subject to product quality management under Law No. 78/2025/QH15 and Decree No. 37/2026/ND-CP- Technical requirements on design, installation and operation safety (Article 12) remain unchanged;Updated management responsibilities in line with Decree No. 37/2026/ND-CP and Government Resolution No. 68.18/2026/NQ.CP</t>
  </si>
  <si>
    <t>Supply Station for Liquefied Petroleum Gas</t>
  </si>
  <si>
    <t>13 - ENVIRONMENT. HEALTH PROTECTION. SAFETY; 75.180 - Equipment for petroleum and natural gas industries</t>
  </si>
  <si>
    <t>Comply with the provisions of Law No. 78/2025/QH15 on Product Quality, which removes LPG supply stations from the scope of product-based conformity management; and to ensure the continued safe design, installation and operation of LPG supply stations in residential and industrial areas.</t>
  </si>
  <si>
    <r>
      <rPr>
        <sz val="11"/>
        <rFont val="Calibri"/>
      </rPr>
      <t>https://members.wto.org/crnattachments/2026/TBT/VNM/26_03199_00_e.pdf</t>
    </r>
  </si>
  <si>
    <t>* Law on product quality; * Decree No. 37/2026/ND-CP dated January 23rd, 2026 of the Government; * Decree No. 22/2026/NĐ-CPdated January 16th, 2026 of the Government.</t>
  </si>
  <si>
    <t>Amendment 01:2026 QCVN 02:2020/BCT National technical regulation on safety of liquefied petroleum gas vessels</t>
  </si>
  <si>
    <t>This draft of technical regulation amends and replaces a number of provisions of QCVN 02:2020/BCT, covering: Technical requirements; Conformity assessment; Surveillance and Updated HS code.</t>
  </si>
  <si>
    <t>Containers for compressed or liquefied gas, of iron or steel. (HS code(s): 7311)</t>
  </si>
  <si>
    <t>7311 - Containers for compressed or liquefied gas, of iron or steel.</t>
  </si>
  <si>
    <t>23.020.35 - Gas cylinders</t>
  </si>
  <si>
    <t>Comply with the provisions of Law No. 78/2025/QH15; to modernise conformity assessment requirements towards risk-based management in line with Decree No. 37/2026/ND-CP and Decree No. 22/2026/ND-CP; and to ensure the safe design, manufacture, installation and operation of LPG vessels.</t>
  </si>
  <si>
    <r>
      <rPr>
        <sz val="11"/>
        <rFont val="Calibri"/>
      </rPr>
      <t>https://members.wto.org/crnattachments/2026/TBT/VNM/26_03200_00_e.pdf</t>
    </r>
  </si>
  <si>
    <t>Amendment 01:2026 QCVN 02:2017/BCT National technical regulation on safety of mini-cylinders for Liquefied Petrolium Gas </t>
  </si>
  <si>
    <t>This draft of technical regulation amends and replaces a number of provisions of QCVN 16:2022/BCT, covering: Technical requirements; Conformity assessment; Surveillance and Updated HS code.</t>
  </si>
  <si>
    <t>ARTICLES OF IRON OR STEEL (HS code(s): 73)</t>
  </si>
  <si>
    <t>73 - ARTICLES OF IRON OR STEEL</t>
  </si>
  <si>
    <r>
      <rPr>
        <sz val="11"/>
        <rFont val="Calibri"/>
      </rPr>
      <t>https://members.wto.org/crnattachments/2026/TBT/VNM/26_03202_00_e.pdf</t>
    </r>
  </si>
  <si>
    <t>Amendment 01:2026 QCVN 04:2013/BCT National technical regulation on safety of steel cylinders for Liquefied Petroleum Gas (LPG)</t>
  </si>
  <si>
    <t>This draft of Technical Regulation amends and replaces a number of provisions of QCVN 04:2013/BCT (National Technical Regulation on Safety of Steel Cylinders for Liquefied Petroleum Gas), covering: Technical requirements; Conformity assessment; Surveillance and Updated HS code.</t>
  </si>
  <si>
    <t>Comply with the provisions of Law No. 78/2025/QH15; to modernise conformity assessment requirements towards risk-based management in line with Decree No. 37/2026/ND-CP and Decree No. 22/2026/ND-CP; and to ensure the safe manufacture, import, distribution and use of steel LPG cylinders in industrial activities.</t>
  </si>
  <si>
    <r>
      <rPr>
        <sz val="11"/>
        <rFont val="Calibri"/>
      </rPr>
      <t>https://members.wto.org/crnattachments/2026/TBT/VNM/26_03203_00_x.pdf</t>
    </r>
  </si>
  <si>
    <t>Amendment 01:2026 QCVN 16:2022/BCT National technical regulation on safety of Composite Liquefied Petrolium Gas Cylinders</t>
  </si>
  <si>
    <t>This draft of Technical Regulation amends and replaces a number of provisions of QCVN 16:2022/BCT covering: Technical requirements; conformity assessment; surveillance and updated HS code.</t>
  </si>
  <si>
    <t>Composite Liquefied Petrolium Gas Cylinders </t>
  </si>
  <si>
    <t>Comply with the provisions of Law No. 78/2025/QH15; to modernise conformity assessment requirements towards risk-based management in line with Decree No. 37/2026/ND-CP and Decree No. 22/2026/ND-CP; and to ensure the safe manufacture, import, distribution and use of Composite LPG Cylinders in industrial activities.</t>
  </si>
  <si>
    <r>
      <rPr>
        <sz val="11"/>
        <rFont val="Calibri"/>
      </rPr>
      <t>https://members.wto.org/crnattachments/2026/TBT/VNM/26_03204_00_x.pdf</t>
    </r>
  </si>
  <si>
    <t>Modifica las resoluciones que se indican, eliminando el requisito de consignar el peso neto en el etiquetado de los productos.</t>
  </si>
  <si>
    <t>The notified draft measure amends multiple resolutions that establish sanitary requirements for livestock products, and seeks to simplify the applicable procedures by eliminating the obligation to stipulate the "net weight" on the labelling of those products, since this information is not of a health-related nature nor is it relevant for traceability purposes.Further details can be found in the document attached to this notification.</t>
  </si>
  <si>
    <t>Carne de ave; productos cárnicos procesados multiespecie; vísceras y subproductos comestibles multiespecie; carne de canguro; carne de rana; tendones, cartílagos y pilares de diafragma de bovinos; carne de reptil; plumas, cerdas, crines y pelos de animales; charqui; miel de abeja; conservas de carne; hemoderivados; sebo o grasa multiespecie; bilis y medios de cultivo; leche y productos lácteos; carne de equino; tripas de rumiante; tripas de cerdo.</t>
  </si>
  <si>
    <t>Upon publication in the Official Journal.</t>
  </si>
  <si>
    <t>su publicación en el Diario Oficial.</t>
  </si>
  <si>
    <r>
      <rPr>
        <sz val="11"/>
        <rFont val="Calibri"/>
      </rPr>
      <t>https://members.wto.org/crnattachments/2026/TBT/CHL/26_03189_00_s.pdf</t>
    </r>
  </si>
  <si>
    <t>This Resolution amends the following Resolutions (attached):• Res. SAG No. 395/1993 - Fija exigencias sanitarias para la internación a Chile de conservas de carne y derivados.G/TBT/N/CHL/799- 2 - • Res. SAG No. 1.357/1994 - Fija exigencias sanitarias para la internación de charqui.• Res. SAG No. 3.252/1994 - Fija exigencias sanitarias para la internación de bilis y medios de cultivo que contienen elementos de origen animal.• Res. SAG No. 611/1997 - Fija exigencias sanitarias para la internación a Chile de tendones, cartílagos y pilares de diafragma de bovinos.• Res. SAG No. 1.596/1997 - Fija exigencias sanitarias para la internación de carne de rana enfriada o congelada.• Res. SAG No. 2.380/1997 - Fija exigencias sanitarias para la internación a Chile de carne de reptiles enfriada o congelada.• Res. SAG No. 2.778/2012 - Fija exigencias sanitarias para la internación de hemoderivados a Chile y deroga resoluciones N° 1.598/1991 y N° 2.337/2003.• Res. SAG No. 850/2019 - Fija exigencias sanitarias para la internación a Chile de miel de abejas y deroga Resolución N° 2.531/1994.• Res. SAG No. 2.394/2021 - Fija exigencias sanitarias para la importación a Chile de tripas de rumiantes y deroga Resolución N° 316/1992.• Res. SAG No. 8.443/2021 - Fija exigencias sanitarias para la importación a Chile de tripas de cerdo y deroga Resolución Exenta N° 3.275/1994.• Res. SAG No. 3.211/2022 - Fija exigencias sanitarias para la internación a Chile de sebo o grasa de bovino, porcino, ovino, caprino y aves, y deja sin efecto resoluciones que indica.• Res. SAG No. 3.212/2022 - Establece exigencias sanitarias para la internación a Chile de productos cárnicos procesados de bovinos, ovinos, caprinos, porcinos y aves. y deroga las Resoluciones N° 24/2000 y N°1.552 /2018 exenta.• Res. SAG No. 4.935/2022 - Fija exigencias sanitarias para la internación a Chile de carne de aves de corral fresca, enfriada o congelada y despojos comestibles. Y deroga Resolución N° 3.817 EXENTA, DE 2006.• Res. SAG No. 6.189/2022 - Fija exigencias sanitarias para la internación a Chile de carnes de canguro y deroga resolución que indica.• Res. SAG No. 6.192/2022 - Fija exigencias sanitarias para la internación a Chile de carnes de equino y deroga resolución que indica.• Res. SAG No. 6.948/2022 - Fija exigencias para la internación de plumas, cerdas, crines y pelos de animales y deroga resolución que indica.• Res. SAG No. 4.027/2023 - Establece exigencias sanitarias para la internación a Chile de leche y productos lácteos, consumo animal y humano, y deroga Resolución N° 1.194/2001.• Res. SAG No. 6.942/2024 - Establece exigencias sanitarias para la internación de vísceras y subproductos comestibles de bovinos, ovinos, caprinos, porcinos, aves y equinos, y deroga Resolución N° 431/1998 y sus modificaciones.</t>
  </si>
  <si>
    <t>Adoption of a Phased Implementation Framework for the Facilitated Registration Pathway of Household/Urban Hazardous Substances (HUHS) Products</t>
  </si>
  <si>
    <t>The proposed issuance aims to provide further regulatory flexibilities for Household/Urban Hazardous Substances (HUHS) product registration, particularly establishing a phased implementation framework for the facilitated registration pathway.</t>
  </si>
  <si>
    <t>Household/Urban Hazardous Substances (HUHS)</t>
  </si>
  <si>
    <t>Republic Act (RA) No. 3720, as amended by RA No. 9711, otherwise known as the “Food and Drug Administration (FDA) Act of 2009”, mandates the FDA to ensure health products, including Household/Urban Hazardous Substances (HUHS), are safe, effective, and of good quality. In line with this mandate, the Department of Health (DOH) Administrative Order (AO) No. 2019-0019, entitled “Reinstatement of Requirements of Licensing as Importers, Exporters, Manufacturers, Toll Manufacturers, Wholesalers, Distributors, Retailers, or Re-Packers of Those Engaged in Certain Household/Urban Hazardous Substances, and from the Requirement of Prior Registration and/or Notification of Said Products” was issued to realign the regulatory framework with the FDA’s mandate, repealing AO No. 2015-0038._x000D_
Meanwhile, RA No. 11032, otherwise known as the “Ease of Doing Business and Efficient Government Service Delivery Act of 2018,” directs the FDA to streamline the regulatory systems and procedures in the issuance of authorizations. Accordingly, the introduction of a facilitated registration pathway for HUHS products is envisioned to improve efficiency and enhance service delivery. Therefore, to ensure policies remain adaptive and responsive while facilitating gradual compliance with new requirements and guidelines, this Order hereby adopts a phased implementation framework for the facilitated registration pathway for the HUHS product.</t>
  </si>
  <si>
    <r>
      <rPr>
        <sz val="11"/>
        <rFont val="Calibri"/>
      </rPr>
      <t>https://members.wto.org/crnattachments/2026/TBT/PHL/26_03196_00_e.pdf
https://www.fda.gov.ph/wp-content/uploads/2026/06/Draft-for-Comments.pdf
https://www.fda.gov.ph/wp-content/uploads/2026/06/Draft-FDA-Order_For-Comments.pdf</t>
    </r>
  </si>
  <si>
    <t>Republic Act (RA) No. 9711 and its Implementing Rules and Regulations (IRR): The Food and Drug Administration (FDA) Act of 2009DOH AO 2019-0019: Reinstatement of Requirements of Licensing as Importers, Exporters, Manufacturers, Toll Manufacturers, Wholesalers, Distributors, Retailers, or Re-Packers of Those Engaged in Certain Household/Urban Hazardous Substances, and from the Requirement of Prior Registration and/or Notification of Said ProductsFDA Circular 2020-025: Implementing Guidelines for Administrative Order No. 2019-0019, “Reinstatement of Requirements of Licensing as Importers, Exporters, Manufacturers, Toll Manufacturers, Wholesalers, Distributors, Retailers, or Re-packers of Those Engaged in Certain Household/Urban Hazardous Substances, and from the Requirement of Prior Registration and/or Notification of Said ProductsFDA Circular No.2021-011-A: Extension of Transitory Period and Provision of Interim Guidelines for Product Registration, including the Labeling Requirements, for Household Urban/Hazardous Substances</t>
  </si>
  <si>
    <t>Designation of Shitei Yakubutsu (designated substances), based on the Act on Securing Quality, Efficacy and Safety of Products Including Pharmaceuticals and Medical Devices (hereinafter referred to as the Act). (1960, Law No.145)</t>
  </si>
  <si>
    <t>Proposal for the additional designation of 3 substances as ShiteiYakubutsu, and their proper uses under the Act.</t>
  </si>
  <si>
    <t>Substances with probable effects on the central nervous system</t>
  </si>
  <si>
    <t>In order to prevent the abuse of substances with probable effects on the central nervous system and to clarify the regulation under the Act, the MHLW designates such substances as ShiteiYakubutsu. Manufacture, import, sale, simple ownership and the use of ShiteiYakubutsu are banned except for the proper uses designated under the Act.</t>
  </si>
  <si>
    <r>
      <rPr>
        <sz val="11"/>
        <rFont val="Calibri"/>
      </rPr>
      <t>https://members.wto.org/crnattachments/2026/TBT/JPN/26_03151_00_e.pdf</t>
    </r>
  </si>
  <si>
    <t>The Act on Securing Quality, Efficacy and Safety of Products Including Pharmaceuticals and Medical Devices.https://www.japaneselawtranslation.go.jp/en/laws/view/3213When adopted, Shitei Yakubutsu (designated substances) and their proper uses will be publicized in the Official Gazette, KAMPO</t>
  </si>
  <si>
    <t>Proposed amendments to the “Regulation on the Labelling of Precautions for Use of Cosmetics and Ingredients as Allergens"</t>
  </si>
  <si>
    <t>The Ministry of Food and Drug Safety (MFDS) is amending the “Regulation on the Labelling of Precautions for Use of Cosmetics and Ingredients as Allergens” as follows:  1)  Add an exception that allows certain precautionary statements to be omitted for shampoos not intended to be rinsed off immediately after use (e.g., dry shampoo) 2) Establish new precautions for use of Benzophenone-3 (Oxybenzone)</t>
  </si>
  <si>
    <t>Labelling</t>
  </si>
  <si>
    <r>
      <rPr>
        <sz val="11"/>
        <rFont val="Calibri"/>
      </rPr>
      <t>https://members.wto.org/crnattachments/2026/TBT/KOR/26_03143_00_x.pdf</t>
    </r>
  </si>
  <si>
    <t>MFDS NOTIFICATION No. 2026-184, 9 April 2026</t>
  </si>
  <si>
    <t>Proposed amendments to the “Regulation on Safety of Pharmaceuticals, etc.” </t>
  </si>
  <si>
    <t>The Ministry of Food and Drug Safety (MFDS) is amending the “Regulation on Safety of Pharmaceuticals, etc.” as follows: A. Easing the reporting requirement for API changes (Article 17)The threshold for allowing API (active pharmaceutical ingredients) changes to be reported rather than registered has been relaxed from “10-fold or more” to “more than 10-fold” for changes in batch size.B. Simplifying packaging labeling requirements (Deletion of Article 71, Item 5)Labeling requirements for 'specifications of active ingredients' on containers and packaging have been removed.C. Strengthening supply chain management for national essential medicines (Insertion of Article 102-4)The scope of medicines requiring a stable supply due to temporary surges in demand has been defined, even if they are not designated as national essential medicines.D. Establishing operating rules for Korea Institute of Natural Products Safety Management and Research (Insertion of Article 103-2)Procedures for collecting fees and actual expenses for Natural Products Safety Management and Research have been established, as prescribed by Prime Minister’s decree under the Pharmaceutical Affairs Act.E. Ensuring consistency across laws and regulations (Article 102-5, etc.)Related articles have been reorganized following the amendment of the “Pharmaceutical Affairs Act” and “Regulation on Safety of Pharmaceuticals, etc.”</t>
  </si>
  <si>
    <t>Cost saving and productivity enhancement (TBT); Other (TBT)</t>
  </si>
  <si>
    <t>Improvement of the existing system </t>
  </si>
  <si>
    <r>
      <rPr>
        <sz val="11"/>
        <rFont val="Calibri"/>
      </rPr>
      <t>https://members.wto.org/crnattachments/2026/TBT/KOR/26_03144_00_x.pdf</t>
    </r>
  </si>
  <si>
    <t>MFDS NOTIFICATION No. 2026-181, 10 April 2026</t>
  </si>
  <si>
    <t>Proposed amendment to the Standard of Unfair Labeling and Advertising of Foods” </t>
  </si>
  <si>
    <t>The Ministry of Food and Drug Safety (MFDS) would like to revise the below statement from Standard of Unfair Labeling and Advertising of Foods. The main points of the amendments are as follows:- Prohibition of labeling and advertising product names of medicines or similar names</t>
  </si>
  <si>
    <r>
      <rPr>
        <sz val="11"/>
        <rFont val="Calibri"/>
      </rPr>
      <t>https://members.wto.org/crnattachments/2026/TBT/KOR/26_03145_00_x.pdf</t>
    </r>
  </si>
  <si>
    <t>MFDS NOTIFICATION No. 2026-231, 15 May 2026</t>
  </si>
  <si>
    <t>Proposed amendments to the “Enforcement Decree of the Act on Labeling and Advertising of Foods”</t>
  </si>
  <si>
    <t>The proposed amendments are as follows: Prohibition on labelling and advertising that uses the names of medicinal products(including product names or herbal medicine prescription names) licensed or notified under Articles 31 and 42 of the “Pharmaceutical Affairs Act” or names similar thereto.</t>
  </si>
  <si>
    <r>
      <rPr>
        <sz val="11"/>
        <rFont val="Calibri"/>
      </rPr>
      <t>https://members.wto.org/crnattachments/2026/TBT/KOR/26_03146_00_x.pdf</t>
    </r>
  </si>
  <si>
    <t>Ministry Food and Drug Safety Advance Notice No. 2026-234 (May 15, 2026)</t>
  </si>
  <si>
    <t>Proposed enactment of the “Regulation on Standards and Methods for Performance Evaluation of In Vitro Diagnostic Medical Devices” </t>
  </si>
  <si>
    <t>The Ministry of Food and Drug Safety of the Republic of Korea intends to enact the "Regulation on Standards and Methods for Performance Evaluation of In Vitro Diagnostic Medical Devices" to provide detailed matters necessary for the implementation of the performance evaluation system, as delegated under Article 17-3 of the “In Vitro Diagnostic Medical Devices Act” and Article 38-2 of the “Enforcement Rule of the In Vitro Diagnostic Medical Devices Act”  to include the following:A. Provide definitions for terms used in this Regulation for the performance evaluation of in vitro diagnostic medical devices.B. Establish standards and methods for performance evaluation by applying the standards and specifications prescribed under Article 19 of the Medical Devices Act, Korean Industrial Standards (KS), international standards such as ISO/IEC, and the test specifications established at the time of the permit or certification of the in vitro diagnostic medical device.C. Specify evaluation items to which the standards and methods for performance evaluation shall be applied.</t>
  </si>
  <si>
    <t>In Vitro Diagnostic Medical Devices</t>
  </si>
  <si>
    <t>11.040 - Medical equipment; 11.100.10 - In vitro diagnostic test systems</t>
  </si>
  <si>
    <t>Improvement of the system</t>
  </si>
  <si>
    <r>
      <rPr>
        <sz val="11"/>
        <rFont val="Calibri"/>
      </rPr>
      <t>https://members.wto.org/crnattachments/2026/TBT/KOR/26_03147_00_x.pdf</t>
    </r>
  </si>
  <si>
    <t>MFDS NOTIFICATION No. 2026-236, 2026.5.15</t>
  </si>
  <si>
    <t>Proposed amendments of the “Standards and Specifications for Hygiene Products” </t>
  </si>
  <si>
    <t>The Ministry of Food and Drug Safety (MFDS) intends to amend the “Standards and Specifications for Hygiene Products” as follows:A. Test method for “tattoo inks”- Test method name : 42. Restricted substances in tattoo inks (hazardous elements)- Test method content : Addition of a test procedure to neutralize hydrofluoric acid (HF) using 5% boric acid when an HF-resistant sample injector is not available.</t>
  </si>
  <si>
    <t>Cleansing and Hygiene products</t>
  </si>
  <si>
    <r>
      <rPr>
        <sz val="11"/>
        <rFont val="Calibri"/>
      </rPr>
      <t>https://members.wto.org/crnattachments/2026/TBT/KOR/26_03148_00_x.pdf</t>
    </r>
  </si>
  <si>
    <t>MFDS NOTIFICATION No.2026-266, 1 June 2026</t>
  </si>
  <si>
    <t>DUS 2466:2026, Cascara - Specification , First Edition</t>
  </si>
  <si>
    <t>This Draft Uganda Standard specifies the requirements, sampling and test methods for cascara processed from fresh coffee beans.Note: This Draft Uganda Standard was also notified to the SPS Committee.</t>
  </si>
  <si>
    <t>Coffee husks and skins; coffee substitutes containing coffee in any proportion (HS code(s): 090190); Tea. Coffee. Cocoa (ICS code(s): 67.140); Cascara </t>
  </si>
  <si>
    <t>090190 - Coffee husks and skins; coffee substitutes containing coffee in any proportion</t>
  </si>
  <si>
    <t>67.140 - Tea. Coffee. Cocoa</t>
  </si>
  <si>
    <t>Consumer information, labelling (TBT); Prevention of deceptive practices and consumer protection (TBT); Protection of human health or safety (TBT); Quality requirements (TBT); Reducing trade barriers and facilitating trade (TBT); Cost saving and productivity enhancement (TBT)</t>
  </si>
  <si>
    <r>
      <rPr>
        <sz val="11"/>
        <rFont val="Calibri"/>
      </rPr>
      <t>https://members.wto.org/crnattachments/2026/TBT/UGA/26_03168_00_e.pdf</t>
    </r>
  </si>
  <si>
    <t>AOAC 923.03, Ash of Flour, Official Methods of AnalysisAOAC 941.12, Ash of Spices Gravimetric MethodsAOAC 985.01, Metals and other elements in plants and pet foods. Inductively coupled plasma (ICP) spectroscopic methodUS CXS 192, General standard for food additivesUS EAS 38, Labelling of pre-packaged foods — General requirementsUS EAS 39, General principles of food hygiene — Code of practiceUS ISO 11294, Roasted ground coffee — Determination of moisture content — Method by determination of loss in mass at 103 degrees C (Routine method)US ISO 16649-2, Microbiology of food and animal feeding stuffs — Horizontal method for the enumeration of beta-glucuronidase-positive Escherichia coli — Part 2: Colony-count technique at 44 degrees C using 5-bromo-4-chloro-3-indolyl beta-D-glucuronideUS ISO 21527-2, Microbiology of food and animal feeding stuffs — Horizontal method for the enumeration of yeasts and moulds — Part 2: Colony count technique in products with water activity less than or equal to 0.95US ISO 6579, Microbiology of the food chain — Horizontal method for the detection, enumeration and serotyping of Salmonella Part 1: Detection of Salmonella sppUS ISO 7932, Microbiology of food and animal feeding stuffs — Horizontal method for the enumeration of presumptive Bacillus cereus — Colony-count technique at 30 degrees CUS ISO 21528-2, Microbiology of the food chain — Horizontal method for the detection and enumeration of Enterobacteriaceae Part 2: Colony-count techniqueUS ISO 4072, Green coffee in bags — SamplingUS ISO 15141, Cereals and cereal products — Determination of ochratoxin A — High performance liquid chromatographic method with immunoaffinity column cleanup and fluorescence detectionUS ISO 2171, Cereals, pulses and by-products</t>
  </si>
  <si>
    <t>Draft Law of Ukraine “On the Reduction of the Impact of Plastic Products on the Environment”</t>
  </si>
  <si>
    <t>The draft Law lays down the legal and organizational framework for reducing the negative impact of certain types of plastic products on the environment and human health, and for promoting the transition to a circular economy, in particular through measures aimed at preventing and reducing the generation of waste resulting from the use of such products._x000D_
The draft Law establishes requirements governing the production, import, placing on the market and making available on the market of certain single-use plastic products, oxo-degradable plastic products and fishing gear containing plastic._x000D_
The draft Law provides, inter alia, for: the establishment of measures to reduce the consumption of certain single-use plastic products;restrictions on the production and placing on the market of certain single-use plastic products and oxo-degradable plastic products;ensuring that single-use plastic products with plastic caps and lids may be placed on the market only if the caps and lids remain attached to the container during the product’s intended use;the establishment of a target for recycled plastic content in plastic beverage bottles;labelling requirements for certain single-use plastic products;the establishment of extended producer responsibility schemes for certain single-use plastic products, as well as for fishing gear containing plastic placed on the market;the separate collection of plastic beverage bottles;the establishment of measures to inform consumers and encourage responsible consumer behaviour with a view to reducing waste generated from single-use plastic products covered by the draft Law;the establishment of reporting and record-keeping systems;liability for non-compliance with the requirements established by the draft Law.The draft Law has been developed on the basis of Directive (EU) 2019/904 of the European Parliament and of the Council of 5 June 2019 on the reduction of the impact of certain plastic products on the environment, taking into account the need for transitional periods to enable economic operators to adapt to and implement the measures laid down therein.</t>
  </si>
  <si>
    <t>Plastic products</t>
  </si>
  <si>
    <t>3924 - Tableware, kitchenware, other household articles and toilet articles, of plastics (excl. baths, shower-baths, washbasins, bidets, lavatory pans, seats and covers, flushing cisterns and similar sanitary ware); 9619 - Sanitary towels (pads) and tampons, napkins (diapers), napkin liners and similar articles, of any material.; 2401 - Unmanufactured tobacco; tobacco refuse</t>
  </si>
  <si>
    <t>Consumer information, labelling (TBT); Protection of human health or safety (TBT); Protection of the environment (TBT)</t>
  </si>
  <si>
    <t>This Law shall enter into force on the day following its official publication and shall take effect six months after the date of its entry into force, except for:
paragraph 1 of part one of Article 3 and Article 4 of this Law, which shall take effect one year after the entry into force of this Law;
paragraph 2 of part one of Article 3 of this Law, which shall take effect two years after the entry into force of this Law;
paragraph 1 of part two of Article 5 of this Law, which shall take effect three years after the entry into force of this Law;
paragraph 3 of part two of Article 5 of this Law, which shall take effect on the date of entry into force of the legal act establishing the minimum retail price;
parts four and five of Article 5 of this Law, which shall take effect four years after the entry into force of this Law;
part four of Article 6 of this Law, which shall take effect on 1 January 2030;
part five of Article 6 of this Law, which shall take effect on 1 January 2035;
Article 7 of this Law, which shall take effect seven years after the entry into force of this Law.</t>
  </si>
  <si>
    <r>
      <rPr>
        <sz val="11"/>
        <rFont val="Calibri"/>
      </rPr>
      <t>https://members.wto.org/crnattachments/2026/TBT/UKR/26_03152_00_x.pdf</t>
    </r>
  </si>
  <si>
    <t>Law of Ukraine “On Environmental Protection”;Law of Ukraine No. 2320-IX "On Waste Management" of 20 June 2022 (notified in the document G/TBT/N/UKR/251);Law of Ukraine No. 2735-VI "On State Market Supervision and Control of Non-Food Products" of 02 December 2010;Law of Ukraine “On Technical Regulations and Conformity Assessment”;Regulation (EU) 2025/40 of the European Parliament and of the Council of 19 December 2024 on packaging and packaging waste, amending Regulation (EU) 2019/1020 and Directive (EU) 2019/904, and repealing Directive 94/62/EC.</t>
  </si>
  <si>
    <t>Circular promulgating the List of Civil Cryptographic Products Classified as Medium-Risk and High-Risk under the Management of the Minister of National Defence</t>
  </si>
  <si>
    <t xml:space="preserve">This draft Circular stipulates the List of Civil Cryptographic Products Classified as MediumRisk and High-Risk under the Management of the Minister of National Defence, as specified in the Appendix attached to this Circular._x000D_
This draft Circular applies to:_x000D_
1. Organizations and individuals producing, trading, and using civil cryptographic products classified as medium-risk and high-risk as stipulated in this Circular._x000D_
2. Conformity assessment organizations performing activities to serve the requirements of state management regarding the quality of products and goods included in the List of civil cryptographic products classified as medium-risk and high-risk as stipulated in this Circular._x000D_
3. Agencies responsible for managing the quality of civil cryptographic products under the purview of the Government Cipher Committee and other relevant agencies, organizations, units, and individuals._x000D_
The draft Circular consists of 4 Articles and an Appendixed List of civil cryptographic products with medium and high risk levels under the management authority of the Minister of National Defence._x000D_
</t>
  </si>
  <si>
    <t>8471.30.90; 8471.41.90; 8471.49.90; 8471.80.90; 8517.62.42; 8517.62.43;_x000D_
8517.62.49; 8517.62.51; 8517.62.53; 8517.62.59; 8517.62.61; 8517.62.69;_x000D_
8517.62.91; 8517.62.92; 8517.62.99; 8517.11.00; 8517.13.00; 8517.14.00;_x000D_
8517.18.00; 8523.51.11; 8523.51.21; 8523.51.99; 8523.52.00; 8542.32.00;_x000D_
8525.50.00; 8525.60.00; 8526.91.10; 8526.91.90; 8526.92.00; 8443.31.31;_x000D_
8443.31.39; 8443.31.91; 8443.31.99; 8443.32.40.</t>
  </si>
  <si>
    <t>844331 - Machines which perform two or more of the functions of printing, copying or facsimile transmission, capable of connecting to an automatic data-processing machine or to a network; 844332 - Machines which only perform one of the functions of printing, copying or facsimile transmission, capable of connecting to an automatic data processing machine or to a network; 847130 - Data-processing machines, automatic, portable, weighing &lt;= 10 kg, consisting of at least a central processing unit, a keyboard and a display (excl. peripheral units); 847141 - Data-processing machines, automatic, comprising in the same housing at least a central processing unit, and one input unit and one output unit, whether or not combined (excl. portable weighing &lt;= 10 kg and excl. those presented in the form of systems and peripheral units); 847149 - Data-processing machines, automatic, presented in the form of systems "comprising at least a central processing unit, one input unit and one output unit" (excl. portable weighing &lt;= 10 kg and excl. peripheral units); 847180 - Units for automatic data-processing machines (excl. processing units, input or output units and storage units); 851711 - Line telephone sets with cordless handsets; 851713 - Smartphones for wireless networks; 851714 - Telephones for cellular networks or for other wireless networks (excl. line telephone sets with cordless handsets, and smartphones); 851718 - Telephone sets (excl. line telephone sets with cordless handsets and telephones for cellular networks or for other wireless networks); 851762 - Machines for the reception, conversion and transmission or regeneration of voice, images or other data, incl. switching and routing apparatus (excl. telephone sets, telephones for cellular networks or for other wireless networks); 852351 - Solid-state, non-volatile data storage devices for recording data from an external source [flash memory cards or flash electronic storage cards] (excl. goods of chapter 37); 852352 - Cards incorporating one or more electronic integrated circuits "smart cards"; 852550 - Transmission apparatus for radio-broadcasting or television, not incorporating reception apparatus; 852560 - Transmission apparatus for radio-broadcasting or television, incorporating reception apparatus; 852691 - Radio navigational aid apparatus; 852692 - Radio remote control apparatus; 854232 - Electronic integrated circuits as memories</t>
  </si>
  <si>
    <t>33.050 - Telecommunication terminal equipment; 33.060 - Radiocommunications; 35.220 - Data storage devices; 35.240 - Applications of information technology</t>
  </si>
  <si>
    <t>Prevention of deceptive practices and consumer protection (TBT); Other (TBT)</t>
  </si>
  <si>
    <t>To specify the provisions of Decree No. 37/2026/ND-CP; contribute to improving the effectiveness and efficiency of state management of civil cryptography; and provide a basis for agencies, organizations, and individuals to manage, manufacture, trade in, and use civil cryptographic products.</t>
  </si>
  <si>
    <r>
      <rPr>
        <sz val="11"/>
        <rFont val="Calibri"/>
      </rPr>
      <t>https://members.wto.org/crnattachments/2026/TBT/VNM/26_03174_00_x.pdf</t>
    </r>
  </si>
  <si>
    <t xml:space="preserve">- Law on Product and Goods Quality No. 05/2007/QH12, as amended and supplemented by Law No. 78/2025/QH15;_x000D_
- Law on Standards and Technical Regulations No. 68/2006/QH11, as amended and supplemented by Law No. 35/2018/QH14 and Law No. 70/2025/Q15;_x000D_
- Decree No. 37/2026/ND-CP dated 23 January 2026 of the Government detailing a number of articles and measures for organizing and guiding the implementation of the Law on Product and Goods Quality;_x000D_
- Decree No. 22/2026/ND-CP dated 16 January 2026 of the Government detailing a number of articles and measures for organizing and guiding the implementation of the Law on Standards and Technical Regulations._x000D_
</t>
  </si>
  <si>
    <t>Arrêté modifiant la teneur maximale en cadmium de certaines matières fertilisante ainsi que les apports maximaux admissibles de ce contaminant lors de l’utilisation des matières fertilisantes</t>
  </si>
  <si>
    <t>The notified interministerial order amends two orders by setting a timetable for reducing the maximum permissible cadmium content in certain fertilizers and growing media, and the maximum permissible amounts of cadmium when using fertilizers.It applies to fertilizers and growing media placed on the market and used under the conditions provided for in Articles L. 255-2 to L. 255-4 and paragraphs 1, 3 and 5 of Article L. 255-5.It does not apply to fertilizers and growing media placed on the market and used under the conditions set out in paragraph 2 of Article L. 255-5, which concerns fertilizers that comply with Regulation (EU) 2019/1009.G/TBT/N/FRA/242- 2 - The two amended orders are:• The order establishing the assessment procedures and values for the safety and end-of-waste criteria for fertilizers and growing media; and• The order establishing the maximum acceptable amounts of trace metal elements and trace organic compounds when using fertilizers.</t>
  </si>
  <si>
    <t>Les fertilisants mis sur le marché conformément à la réglementation nationale et utilisés en France. Les fertilisants mis sur le marché conformément au règlement (UE) n°2019/1009 et utilisés en France ne sont pas concernés.</t>
  </si>
  <si>
    <t>31 - FERTILISERS</t>
  </si>
  <si>
    <t>65 - Agriculture</t>
  </si>
  <si>
    <t>Le projet d’arrêté établit la trajectoire d'abaissement des seuils maximaux et des apports maximaux de cadmium des matières fertilisantes, y compris les matières issues de l'économie circulaire et du recyclage, afin de maîtriser la contamination des sols et des cultures via les pratiques de fertilisation dans l’objectif d’abaisser l’exposition de la population française à ce contaminant.</t>
  </si>
  <si>
    <r>
      <rPr>
        <sz val="11"/>
        <rFont val="Calibri"/>
      </rPr>
      <t>https://members.wto.org/crnattachments/2026/TBT/FRA/26_03126_00_f.pdf</t>
    </r>
  </si>
  <si>
    <t>Regulation (EU) 2019/1009;Le code rural et de la pêche maritime (in particular Articles L. 255-1 et seq.);Décret n°2026-357 du 7 mai 2026 fixant les modalités de surveillance et d'identification des critères de qualité agronomique et d'innocuité des matières fertilisantes et des supports de culture;Décret fixant les critères de qualité agronomique et d'innocuité des matières fertilisantes et des supports de culture;Arrêté fixant les valeurs et modalités d'appréciation des critères d'innocuité et de sortie de statut de déchet des matières fertilisantes et supports de culture;Arrêté fixant les apports maximaux admissibles en éléments traces métalliques et en composés traces organiques lors de l'utilisation des matières fertilisantes.</t>
  </si>
  <si>
    <t>Projet de DECRET modifiant le décret n° 2013-1261 du 27 décembre 2013 relatif à la vente et à la mise à disposition du public de certains appareils utilisant des rayonnements ultraviolets</t>
  </si>
  <si>
    <t>The notified draft decree, issued pursuant to Article 21 of Law No. 2016-41 of 26 January 2016 on the modernization of the French health system, contains a number of provisions pertaining to improved information for users of establishments offering artificial tanning services to the public, enhanced inspection procedures for tanning devices in these commercial establishments, penalties (fines) in the event of non-compliance, and a ban on the sale or transfer of tanning devices (types UV1 and UV3) for non-professional use.</t>
  </si>
  <si>
    <t>Appareils de bronzage</t>
  </si>
  <si>
    <t>11 - Health care technology</t>
  </si>
  <si>
    <t>le risque cancérogène avéré de la pratique du bronzage en cabine est relevé par des travaux d’expertise nationaux et internationaux qui sont unanimes quant à la dangerosité des rayonnements UV artificiels (sans seuil). D’après les travaux du Centre international de recherche contre le cancer (CIRC) et du Scientific Council on Health, Environmental and Emerging Risks (SCHEER) de la Commission européenne, ce sujet représente un enjeu de santé publique majeur puisqu’en Europe, environ 3 500 mélanomes par an, 350 cas en France, sont dus à cette pratique qui accroît le risque d’apparition de cancer de la peau dès la première exposition. La volonté de la France de limiter et d’encadrer les risques en matière d’exposition de la population aux rayonnements UV artificiels s’est traduite, à partir de 1997, par la mise en place d’un dispositif réglementaire de la pratique du bronzage artificiel. Un des objectifs de cet encadrement est de renforcer la formation des professionnels. Pour autant, les particuliers peuvent acquérir sur le marché et utiliser, sans formation particulière, des appareils de bronzage de type UV3. Ces appareils ne sont ensuite soumis à aucun contrôle contrairement aux appareils utilisés par les professionnels. Dans le cadre domestique des enfants et des adolescents sont susceptibles d'être exposés au risque alors que la pratique est interdite en France au moins de 18 ans dans les établissements privés.Dans ce contexte, le projet de décret précise une disposition prévue à l’article 21 de la loi n°2016-41 du 26 janvier 2016 de modernisation du système de santé français visant à interdire la vente d’un appareil de bronzage pour un usage autre que professionnel.La mesure d’interdiction, qui ne concerne que la vente au public, est pertinente car elle garantit la sécurité du public face au risque de cancer avéré des rayonnements ultraviolets, qui est objectivé. Elle permet une réduction effective du risque. Elle est proportionnée puisque cette mesure ne concerne que l’acquisition d'un appareil de bronzage artificiel par les particuliers répondant à un besoin esthétique.Le projet de décret renforce également l'information des utilisateurs des appareils ultraviolets dans les établissements proposant cette mise à disposition du public. Cette information rappelle les risques pour la santé du bronzage artificiel.</t>
  </si>
  <si>
    <r>
      <rPr>
        <sz val="11"/>
        <rFont val="Calibri"/>
      </rPr>
      <t>https://members.wto.org/crnattachments/2026/TBT/FRA/26_03127_00_f.pdf</t>
    </r>
  </si>
  <si>
    <t>Draft Regulations Governing the Product Names and Labeling of Olive Oil and Olive Pomace Oil</t>
  </si>
  <si>
    <t>Based on Article 22 of the Act Governing Food Safety and Sanitation, the MOHW proposes to establish the labeling requirements for edible olive oil and olive pomace oil in order to provide consumers with the information necessary to make informed choices. </t>
  </si>
  <si>
    <t>Food for human consumption product_x000D_
Food products in general (ICS:67.040)_x000D_
Prepackaged and prepared foods (ICS:67.230)</t>
  </si>
  <si>
    <t>1509 - Olive oil and its fractions obtained from the fruit of the olive tree solely by mechanical or other physical means under conditions that do not lead to deterioration of the oil, whether or not refined, but not chemically modified</t>
  </si>
  <si>
    <t>67.040 - Food products in general; 67.230 - Prepackaged and prepared foods</t>
  </si>
  <si>
    <r>
      <rPr>
        <sz val="11"/>
        <rFont val="Calibri"/>
      </rPr>
      <t>https://members.wto.org/crnattachments/2026/TBT/TPKM/26_03142_00_x.pdf
https://members.wto.org/crnattachments/2026/TBT/TPKM/26_03142_00_e.pdf</t>
    </r>
  </si>
  <si>
    <t>Government Gazette, Vol. 032, No. 107, dated 12 June 2026https://gazette.nat.gov.tw/egFront/e_detail.do?metaid=166283Act Governing Food Safety and Sanitation</t>
  </si>
  <si>
    <t>Draft Order of the Ministry of Health of Ukraine "Certain Issues Concerning the Assessment of Registration Dossier Materials"</t>
  </si>
  <si>
    <t>The draft Order has been developed in accordance with the requirements of the Law of Ukraine "On Medicines" No. 2469-IX of 28 July 2022, taking into account the relevant European Union legislation._x000D_
The main objective of the draft Order is to align the procedures for medicine registration with the Law of Ukraine "On Medicines" and to establish a unified and modern framework for the submission and assessment of registration dossier materials._x000D_
The draft Order establishes new procedures for the assessment of medicine registration dossier materials in relation to:_x000D_
• state registration and re-registration of medicines;_x000D_
• indefinite extension of state registration;_x000D_
• submission and assessment of variations (changes) to the registration dossier during the validity of the registration._x000D_
The draft Order approves:_x000D_
• the procedure for the assessment of registration dossier materials;_x000D_
• application forms for registration, re-registration and variations;_x000D_
• requirements for the content and scope of the registration dossier;_x000D_
• requirements for the submission of variations to the dossier;_x000D_
• requirements for the Summary of Product Characteristics, package leaflet and labeling;_x000D_
• templates for clinical and non-clinical study reports;_x000D_
• the procedure for providing scientific advice to applicants;_x000D_
• the procedure for determining the significance of the clinical benefit of new therapeutic indications for reference medicines registered in Ukraine;_x000D_
• the list of herbal substances, herbal preparations and herbal combinations used in traditional herbal medicines._x000D_
It is also proposed, under the draft Order, to declare as repealed the Order of the Ministry of Health of Ukraine of 26 August 2005 No. 426 “On Approval of the Procedure for the Examination of Registration Materials for Medicines Submitted for State Registration (Re-registration), as well as the Examination of Materials on Amendments to Registration Materials During the Validity Period of the Registration Certificate”.</t>
  </si>
  <si>
    <r>
      <rPr>
        <sz val="11"/>
        <rFont val="Calibri"/>
      </rPr>
      <t>https://members.wto.org/crnattachments/2026/TBT/UKR/26_03133_03_x.pdf
https://members.wto.org/crnattachments/2026/TBT/UKR/26_03133_04_x.pdf
https://members.wto.org/crnattachments/2026/TBT/UKR/26_03133_05_x.pdf
https://members.wto.org/crnattachments/2026/TBT/UKR/26_03133_06_x.pdf
https://members.wto.org/crnattachments/2026/TBT/UKR/26_03133_07_x.pdf
https://members.wto.org/crnattachments/2026/TBT/UKR/26_03133_08_x.pdf
https://members.wto.org/crnattachments/2026/TBT/UKR/26_03133_09_x.pdf
https://members.wto.org/crnattachments/2026/TBT/UKR/26_03133_10_x.pdf
https://members.wto.org/crnattachments/2026/TBT/UKR/26_03133_11_x.pdf
https://members.wto.org/crnattachments/2026/TBT/UKR/26_03133_12_x.pdf
https://members.wto.org/crnattachments/2026/TBT/UKR/26_03133_13_x.pdf
https://members.wto.org/crnattachments/2026/TBT/UKR/26_03133_14_x.pdf
https://members.wto.org/crnattachments/2026/TBT/UKR/26_03133_15_x.pdf
https://members.wto.org/crnattachments/2026/TBT/UKR/26_03133_16_x.pdf
https://members.wto.org/crnattachments/2026/TBT/UKR/26_03133_17_x.pdf
https://members.wto.org/crnattachments/2026/TBT/UKR/26_03133_18_x.pdf
https://members.wto.org/crnattachments/2026/TBT/UKR/26_03133_19_x.pdf
https://members.wto.org/crnattachments/2026/TBT/UKR/26_03133_20_x.pdf
https://members.wto.org/crnattachments/2026/TBT/UKR/26_03133_21_x.pdf
https://members.wto.org/crnattachments/2026/TBT/UKR/26_03133_22_x.pdf
https://members.wto.org/crnattachments/2026/TBT/UKR/26_03133_00_x.pdf
https://members.wto.org/crnattachments/2026/TBT/UKR/26_03133_01_x.pdf
https://members.wto.org/crnattachments/2026/TBT/UKR/26_03133_02_x.pdf
https://members.wto.org/crnattachments/2026/TBT/UKR/26_03133_23_x.pdf
https://members.wto.org/crnattachments/2026/TBT/UKR/26_03133_24_x.pdf
https://members.wto.org/crnattachments/2026/TBT/UKR/26_03133_25_x.pdf
https://members.wto.org/crnattachments/2026/TBT/UKR/26_03133_26_x.pdf
https://members.wto.org/crnattachments/2026/TBT/UKR/26_03133_27_x.pdf
https://members.wto.org/crnattachments/2026/TBT/UKR/26_03133_28_x.pdf
https://members.wto.org/crnattachments/2026/TBT/UKR/26_03133_29_x.pdf
https://members.wto.org/crnattachments/2026/TBT/UKR/26_03133_30_x.pdf
https://members.wto.org/crnattachments/2026/TBT/UKR/26_03133_31_x.pdf
https://members.wto.org/crnattachments/2026/TBT/UKR/26_03133_32_x.pdf
https://members.wto.org/crnattachments/2026/TBT/UKR/26_03133_33_x.pdf
https://members.wto.org/crnattachments/2026/TBT/UKR/26_03133_34_x.pdf
https://moz.gov.ua/uk/gromadske-obgovorennya-proyektu-nakazu-ministerstva-ohoroni-zdorov-ya-ukrayini-deyaki-pitannya-provedennya-ekspertizi-materialiv-reyestracijnogo-dosye</t>
    </r>
  </si>
  <si>
    <t>Law of Ukraine No. 2469-IX "On Medicines" of 28 July 2022;Resolution of the Cabinet of Ministers of Ukraine No. 376 of 26 May 2005 “Procedure of State Registration (Reregistration) of Medicines” (as amended);Directive 2001/83/EC of the European Parliament and of the Council of 6 November 2001 on the Community code relating to medicinal products for human use;Regulation (EU) 2019/5 of the European Parliament and of the Council of 11 December 2018 amending Regulation (EC) No 726/2004 laying down Community procedures for the authorisation and supervision of medicinal products for human and veterinary use and establishing a European Medicines Agency, Regulation (EC) No 1901/2006 on medicinal products for paediatric use and Directive 2001/83/EC on the Community code relating to medicinal products for human use;Regulation (EC) No 1901/2006 of the European Parliament and of the Council of 12 December 2006 on medicinal products for paediatric use and amending Regulation (EEC) No 1768/92, Directive 2001/20/EC, Directive 2001/83/EC and Regulation (EC) No 726/2004;Commission Regulation (EC) No 507/2006 of 29 March 2006 on the conditional marketing authorisation for medicinal products for human use falling within the scope of Regulation (EC) No 726/2004 of the European Parliament and of the Council;Regulation (EC) No 1394/2007 of the European Parliament and of the Council of 13 November 2007 on advanced therapy medicinal products and amending Directive 2001/83/EC and Regulation (EC) No 726/2004;Commission Regulation (EC) No 1234/2008 of 24 November 2008 concerning the examination of variations to the terms of marketing authorisations for medicinal products for human use and veterinary medicinal products;Regulation (EC) No 726/2004 of the European Parliament and of the Council of 31 March 2004 laying down Community procedures for the authorisation and supervision of medicinal products for human and veterinary use and establishing a European Medicines Agency</t>
  </si>
  <si>
    <t>4,4'-(1-Methylethylidene)bis[2,6-dibromophenol] (TBBPA) Risk 
Evaluation Under the Toxic Substances Control Act (TSCA); Notice of 
Availability and Request for Comment</t>
  </si>
  <si>
    <t>Notice - The Environmental Protection Agency (EPA or Agency) is announcing the availability of and seeking public comment on the draft risk evaluation under the Toxic Substances Control Act (TSCA) for 4,4'- (1-Methylethylidene)bis[2,6-dibromophenol] (TBBPA). The purpose of risk evaluations under TSCA are to determine whether a chemical substance presents an unreasonable risk of injury to human health or the environment under the conditions of use (COUs), including unreasonable risk to potentially exposed or susceptible subpopulations identified as relevant to the risk evaluation by EPA, and without consideration of costs or non-risk factors. EPA is seeking comment on the draft risk evaluation for TBBPA.</t>
  </si>
  <si>
    <t>4,4'-
(1-Methylethylidene)bis[2,6-dibromophenol] (TBBPA); Environmental protection (ICS code(s): 13.020); Production in the chemical industry (ICS code(s): 71.020); Products of the chemical industry (ICS code(s): 71.100)</t>
  </si>
  <si>
    <r>
      <rPr>
        <sz val="11"/>
        <rFont val="Calibri"/>
      </rPr>
      <t>https://members.wto.org/crnattachments/2026/TBT/USA/26_03128_00_e.pdf</t>
    </r>
  </si>
  <si>
    <t>91 Federal Register (FR) 36138, 16 June 2026:_x000D_
https://www.govinfo.gov/content/pkg/FR-2026-06-16/html/2026-12012.htm_x000D_
https://www.govinfo.gov/content/pkg/FR-2026-06-16/pdf/2026-12012.pdfThis notice is identified by Docket Number EPA-HQ-OPPT-2018-0462. The Docket Folder is available from Regulations.gov at https://www.regulations.gov/docket/EPA-HQ-OPPT-2018-0462/document and provides access to primary and supporting documents as well as comments received. Documents are also accessible from Regulations.gov by searching the Docket Number. </t>
  </si>
  <si>
    <t>Energy Conservation Program: Energy Conservation Standards for 
Distribution Transformers</t>
  </si>
  <si>
    <t>Request for information - A Presidential determination issued on 20 April 2026, found that grid infrastructure supply chains, including distribution transformers and electrical core steel, are essential to national defense, and that U.S. industry faces critical constraints from limited domestic product capacity, extended procurement timelines, and foreign supply dependence. The U.S. Department of Energy (''DOE'') is initiating an information and data gathering effort to understand how the energy conservation standards for distribution transformers adopted in an April 2024 final rule (notified as G/TBT/N/USA/682/Rev.1/Add.2), with compliance required in 2029, interact with these national security considerations, including impacts on domestic manufacturing capacity, supply chain resilience, and the availability and cost of key materials. DOE is also seeking information on whether the revised energy conservation standards result in special hardship, inequity, or unfair distribution of burdens, including investment needs and market conditions associated with redesigning equipment to comply by the 2029 compliance date.</t>
  </si>
  <si>
    <t>Distribution transformers; Energy efficiency. Energy conservation in general (ICS code(s): 27.015); Transformers. Reactors (ICS code(s): 29.180)</t>
  </si>
  <si>
    <t>27.015 - Energy efficiency. Energy conservation in general; 29.180 - Transformers. Reactors</t>
  </si>
  <si>
    <t>National security requirements (TBT); Protection of the environment (TBT)</t>
  </si>
  <si>
    <r>
      <rPr>
        <sz val="11"/>
        <rFont val="Calibri"/>
      </rPr>
      <t>https://members.wto.org/crnattachments/2026/TBT/USA/26_03129_00_e.pdf</t>
    </r>
  </si>
  <si>
    <t xml:space="preserve">91 Federal Register (FR) 35903, 15 June 2026; Title 10 Code of Federal Regulations (CFR) Part 431_x000D_
https://www.govinfo.gov/content/pkg/FR-2026-06-15/html/2026-11971.htm_x000D_
https://www.govinfo.gov/content/pkg/FR-2026-06-15/pdf/2026-11971.pdfThis request for information is identified by Docket Number EERE-2026-BT-STD-0133. The Docket Folder is available on Regulations.gov at https://www.regulations.gov/docket/EERE-2026-BT-STD-0133/document and provides access to primary documents as well as comments received. Documents are also accessible from Regulations.gov by searching the Docket Number. _x000D_
</t>
  </si>
  <si>
    <t>Notification for Revision of Standards on Essential Requirement (ER) for  “Router”</t>
  </si>
  <si>
    <t>The draft standard (draft TECXXXXXXXX) is Essential Requirement Standard on “Router” for assessment of conformity.</t>
  </si>
  <si>
    <t>Telephone sets, incl. smartphones and other telephones for cellular networks or for other wireless networks; other apparatus for the transmission or reception of voice, images or other data, incl. apparatus for communication in a wired or wireless network, parts thereof (excl. transmission or reception apparatus of heading 8443, 8525, 8527 or 8528) (HS code(s): 8517)</t>
  </si>
  <si>
    <r>
      <rPr>
        <sz val="11"/>
        <rFont val="Calibri"/>
      </rPr>
      <t>https://members.wto.org/crnattachments/2026/TBT/IND/26_03096_00_e.pdf</t>
    </r>
  </si>
  <si>
    <t>Draft Standard on Essential Requirement (ER) on “Router” for consultation is available online on: https://tec.gov.in/pdf/consultations/IT_draft_ER_router_Jun_26.pdf</t>
  </si>
  <si>
    <t>Proposal for Amendments to the Legal Inspection Requirements for Paints</t>
  </si>
  <si>
    <t>The standards used for testing and inspection of ready mixed paint (synthetic resin type), enamel, emulsion paint, solvent-base masonry paint, and fire-retardant paints for buildings have been revised. The BSMI proposes to adopt the revised standards, including the relevant errata, to ensure that such products continue to meet applicable safety requirements. In addition, in response to concerns over the risks associated with excessive volatile organic compounds (VOCs) and hazardous heavy metals in chlorinated rubber finish paint and polyurethane wood paint, the BSMI proposes to make these two products subject to mandatory inspection before they are placed on the market. The applicable conformity assessment procedures will be Type-Approved Batch Inspection or Registration of Product Certification.</t>
  </si>
  <si>
    <t>Paints and varnishes, incl. enamels and lacquers, based on synthetic polymers or chemically modified natural polymers, dispersed or dissolved in a non-aqueous medium; solutions of products of headings 3901 to 3913 in volatile organic solvents, containing &gt; 50% solvent by weight (excl. solutions of collodion) (HS code(s): 3208); Paints and varnishes, incl. enamels and lacquers, based on synthetic polymers or chemically modified natural polymers, dispersed or dissolved in an aqueous medium (HS code(s): 3209); Other paints and varnishes (including enamels, lacquers and distempers); prepared water pigments of a kind used for finishing leather. (HS code(s): 3210)</t>
  </si>
  <si>
    <t>3208 - Paints and varnishes, incl. enamels and lacquers, based on synthetic polymers or chemically modified natural polymers, dispersed or dissolved in a non-aqueous medium; solutions of products of headings 3901 to 3913 in volatile organic solvents, containing &gt; 50% solvent by weight (excl. solutions of collodion); 3209 - Paints and varnishes, incl. enamels and lacquers, based on synthetic polymers or chemically modified natural polymers, dispersed or dissolved in an aqueous medium; 3210 - Other paints and varnishes (including enamels, lacquers and distempers); prepared water pigments of a kind used for finishing leather.</t>
  </si>
  <si>
    <r>
      <rPr>
        <sz val="11"/>
        <rFont val="Calibri"/>
      </rPr>
      <t>https://members.wto.org/crnattachments/2026/TBT/TPKM/26_03094_00_e.pdf
https://members.wto.org/crnattachments/2026/TBT/TPKM/26_03094_00_x.pdf</t>
    </r>
  </si>
  <si>
    <t>Government Gazette, Vol. 032, No. 107, dated 12 June 2026https://gazette.nat.gov.tw/egFront/e_detail.do?metaid=166245The Commodity Inspection Act</t>
  </si>
  <si>
    <t>Uruguay</t>
  </si>
  <si>
    <t>Proyecto de Reglamento Técnico MERCOSUR de Asignación de Aditivos Alimentarios y Coadyuvantes de Tecnología para la Categoría de Alimentos 1. Productos Lácteos, Subcategorías Leches Líquidas, Bebidas Lácteas y Cremas de Leche (Modificación de las Resoluciones GMC N° 71/93 y 13/23)</t>
  </si>
  <si>
    <t>The notified draft Technical Regulation would update the determination of food additives and processing aids for milk products within the MERCOSUR framework in order to align existing regulations with technological developments and international reference standards, thereby ensuring harmonization within the regional bloc.G/TBT/N/URY/112- 2 -</t>
  </si>
  <si>
    <t>Leche y productos lácteos (Código(s) de la ICS: 67.100) - Productos lácteos, subcategorías leche líquida, bebidas lácteas y cremas de leche</t>
  </si>
  <si>
    <t>67.100 - Milk and milk products</t>
  </si>
  <si>
    <r>
      <rPr>
        <sz val="11"/>
        <rFont val="Calibri"/>
      </rPr>
      <t>https://members.wto.org/crnattachments/2026/TBT/URY/26_03111_00_s.pdf</t>
    </r>
  </si>
  <si>
    <t>DEAS 847-16:2025, Cosmetics — Analytical methods — Part 16: Determination of lead, mercury and arsenic content, Second edition</t>
  </si>
  <si>
    <t>This Draft East African Standard prescribes the test method for the determination of lead, mercury and arsenic content in cosmetics and oils and fats for cosmetic industry.</t>
  </si>
  <si>
    <t>ESSENTIAL OILS AND RESINOIDS; PERFUMERY, COSMETIC OR TOILET PREPARATIONS (HS code(s): 33); Cosmetics. Toiletries (ICS code(s): 71.100.70)</t>
  </si>
  <si>
    <t>3304 - Beauty or make-up preparations and preparations for the care of the skin, incl. sunscreen or suntan preparations (excl. medicaments); manicure or pedicure preparations</t>
  </si>
  <si>
    <t>Protection of human health or safety (TBT); Harmonization (TBT); Reducing trade barriers and facilitating trade (TBT)</t>
  </si>
  <si>
    <r>
      <rPr>
        <sz val="11"/>
        <rFont val="Calibri"/>
      </rPr>
      <t>https://members.wto.org/crnattachments/2026/TBT/UGA/26_03083_00_e.pdf</t>
    </r>
  </si>
  <si>
    <t>EAS 847-1, Cosmetics — Analytical methods — Part 1: Glossary of termsEAS 847-16: 2017, Cosmetics — Analytical methods — Part 16: Determination of lead, mercury and arsenic content</t>
  </si>
  <si>
    <t>DEAS 847-15:2025, Cosmetics — Analytical methods — Part 15: Determination of ash content, Second edition</t>
  </si>
  <si>
    <t>This Draft East African Standard prescribes the test method for the determination of ash content in cosmetics and oils and fats for cosmetic industry.</t>
  </si>
  <si>
    <t>Beauty or make-up preparations and preparations for the care of the skin, incl. sunscreen or suntan preparations (excl. medicaments); manicure or pedicure preparations (HS code(s): 3304); Cosmetics. Toiletries (ICS code(s): 71.100.70)</t>
  </si>
  <si>
    <t>Not application</t>
  </si>
  <si>
    <r>
      <rPr>
        <sz val="11"/>
        <rFont val="Calibri"/>
      </rPr>
      <t>https://members.wto.org/crnattachments/2026/TBT/UGA/26_03084_00_e.pdf</t>
    </r>
  </si>
  <si>
    <t>EAS 847-1, Cosmetics — Analytical methods — Part 1: Glossary of termsEAS 847-15: 2017, Cosmetics — Analytical methods — Part 15: Determination of ash content</t>
  </si>
  <si>
    <t>DEAS 847-13:2025, Cosmetics — Analytical methods — Part 13: Determination of rancidity, Second edition</t>
  </si>
  <si>
    <t>This Draft East African Standard prescribes the test method for the determination of rancidity for oils and fats in cosmetic industry.</t>
  </si>
  <si>
    <r>
      <rPr>
        <sz val="11"/>
        <rFont val="Calibri"/>
      </rPr>
      <t>https://members.wto.org/crnattachments/2026/TBT/UGA/26_03085_00_e.pdf</t>
    </r>
  </si>
  <si>
    <t>EAS 847-1, Cosmetics — Analytical methods — Part 1: Glossary of termsEAS 847-13: 2017, Cosmetics — Analytical methods — Part 13: Determination of rancidity</t>
  </si>
  <si>
    <t>DEAS 847-12:2025, Cosmetics — Analytical methods — Part 12: Determination of flash point by Pensky-Martens closed cap tester, Second edition</t>
  </si>
  <si>
    <t>This Draft East African prescribes the test methods for the determination of flash point by Pensky-Martens closed cap tester in oils and fats for cosmetic industry.</t>
  </si>
  <si>
    <r>
      <rPr>
        <sz val="11"/>
        <rFont val="Calibri"/>
      </rPr>
      <t>https://members.wto.org/crnattachments/2026/TBT/UGA/26_03086_00_e.pdf</t>
    </r>
  </si>
  <si>
    <t>EAS 847-1, Cosmetics — Analytical methods — Part 1: Glossary of termsEAS 847-12: 2017, Cosmetics — Analytical methods — Part 12: Determination of flash point by Pensky-Martens closed cap tester</t>
  </si>
  <si>
    <t>DEAS 847-11:2025, Cosmetics — Analytical methods — Part 11: Determination of allyl isothiocyanate, Second edition</t>
  </si>
  <si>
    <t>This Draft East African prescribes the test methods for the determination of allyl isothiocyanate in oils and fats for cosmetic industry.</t>
  </si>
  <si>
    <r>
      <rPr>
        <sz val="11"/>
        <rFont val="Calibri"/>
      </rPr>
      <t>https://members.wto.org/crnattachments/2026/TBT/UGA/26_03087_00_e.pdf</t>
    </r>
  </si>
  <si>
    <t>EAS 847-1, Cosmetics — Analytical methods — Part 1: Glossary of termsEAS 847-11: 2017, Cosmetics — Analytical methods — Part 11: Determination of allyl isothiocyanate</t>
  </si>
  <si>
    <t>DEAS 847-10:2025, Cosmetics — Analytical methods — Part 10: Determination of acetyl value and hydroxyl value, Second edition</t>
  </si>
  <si>
    <t>This Draft East African prescribes the test methods for the determination of acetyl value and hydroxyl value in oils and fats for cosmetic industry.</t>
  </si>
  <si>
    <r>
      <rPr>
        <sz val="11"/>
        <rFont val="Calibri"/>
      </rPr>
      <t>https://members.wto.org/crnattachments/2026/TBT/UGA/26_03088_00_e.pdf</t>
    </r>
  </si>
  <si>
    <t>EAS 847-1, Cosmetics — Analytical methods — Part 1: Glossary of termsEAS 847-10: 2017, Cosmetics — Analytical methods — Part 10: Determination of acetyl value and hydroxyl value</t>
  </si>
  <si>
    <t>DEAS 847-9:2025, Cosmetics — Analytical methods — Part 9: Determination of colour, Second edition</t>
  </si>
  <si>
    <t>This Draft East African prescribes the test method for the determination of colour in oils and fats for cosmetic industry.</t>
  </si>
  <si>
    <r>
      <rPr>
        <sz val="11"/>
        <rFont val="Calibri"/>
      </rPr>
      <t>https://members.wto.org/crnattachments/2026/TBT/UGA/26_03089_00_e.pdf</t>
    </r>
  </si>
  <si>
    <t>EAS 847-1, Cosmetics — Analytical methods — Part 1: Glossary of termsEAS 847-9: 2017, Cosmetics — Analytical methods — Part 9: Determination of colour</t>
  </si>
  <si>
    <t>DEAS 847-8:2025, Cosmetics — Analytical methods — Part 8: Determination of titre test, Second edition.</t>
  </si>
  <si>
    <t>This Draft East African prescribes the test method for the determination of the solidification (titre) point of fatty acids for oils and fats in the cosmetic industry.</t>
  </si>
  <si>
    <r>
      <rPr>
        <sz val="11"/>
        <rFont val="Calibri"/>
      </rPr>
      <t>https://members.wto.org/crnattachments/2026/TBT/UGA/26_03090_00_e.pdf</t>
    </r>
  </si>
  <si>
    <t>EAS 847-1, Cosmetics — Analytical methods — Part 1: Glossary of termsEAS 847-8: 2017, Cosmetics — Analytical methods — Part 8: Determination of titre test</t>
  </si>
  <si>
    <t>DEAS 847-7:2025, Cosmetics — Analytical methods — Part 7: Determination of specific gravity, Second edition.</t>
  </si>
  <si>
    <t>This Draft East African Standard prescribes the test methods for the determination of specific gravity in oils and fats for cosmetic industry.</t>
  </si>
  <si>
    <r>
      <rPr>
        <sz val="11"/>
        <rFont val="Calibri"/>
      </rPr>
      <t>https://members.wto.org/crnattachments/2026/TBT/UGA/26_03091_00_e.pdf</t>
    </r>
  </si>
  <si>
    <t>EAS 847-1, Cosmetics — Analytical methods — Part 1: Glossary of termsEAS 847-7: 2017, Cosmetics — Analytical methods — Part 7: Determination of specific gravity</t>
  </si>
  <si>
    <t>DEAS 847-6:2025, Cosmetics — Analytical methods — Part 6: Determination of melting point, Second edition</t>
  </si>
  <si>
    <t>This Draft East African Standard prescribes the test methods for the determination of melting point of oils and fats in the cosmetic industry.</t>
  </si>
  <si>
    <r>
      <rPr>
        <sz val="11"/>
        <rFont val="Calibri"/>
      </rPr>
      <t>https://members.wto.org/crnattachments/2026/TBT/UGA/26_03092_00_e.pdf</t>
    </r>
  </si>
  <si>
    <t>EAS 847-1, Cosmetics — Analytical methods — Part 1: Glossary of termsEAS 847-6: 2017, Cosmetics — Analytical methods — Part 6: Determination of melting point</t>
  </si>
  <si>
    <t>DEAS 847-5:2025, Cosmetics — Analytical methods — Part 5: Determination of unsaponifiable matter, Second edition</t>
  </si>
  <si>
    <t>This Draft East African Standard prescribes the test method for the determination of unsaponifiable matter in oils and fats for the cosmetics industry.</t>
  </si>
  <si>
    <r>
      <rPr>
        <sz val="11"/>
        <rFont val="Calibri"/>
      </rPr>
      <t>https://members.wto.org/crnattachments/2026/TBT/UGA/26_03093_00_e.pdf</t>
    </r>
  </si>
  <si>
    <t>EAS 847-1, Cosmetics — Analytical methods — Part 1: Glossary of termsEAS 847-5: 2017, Cosmetics — Analytical methods — Part 4: Determination of unsaponifiable matter</t>
  </si>
  <si>
    <t>DEAS 1356: 2026, Caciotta cheese — Specification</t>
  </si>
  <si>
    <t>This Draft East African Standard specifies requirements, sampling and test methods for Cacciotta cheese intended for direct human consumption or for further processing.</t>
  </si>
  <si>
    <t>Cheese (ICS code(s): 67.100.30)</t>
  </si>
  <si>
    <t>0406 - Cheese and curd</t>
  </si>
  <si>
    <t>67.100.30 - Cheese</t>
  </si>
  <si>
    <r>
      <rPr>
        <sz val="11"/>
        <rFont val="Calibri"/>
      </rPr>
      <t>https://members.wto.org/crnattachments/2026/TBT/RWA/26_03060_00_e.pdf</t>
    </r>
  </si>
  <si>
    <t>AOAC 926.08, Rapid Determination of Moisture/Solids and Fat in Dairy Products by Microwave and Nuclear Magnetic Resonance AnalysisAOAC 999.10, Determination of Lead, Cadmium, Copper, Iron, and Zinc in foods, Atomic Absorption Spectrophotometry after dry ashingCAC/RCP 1, Code of practice — General Principles for food hygieneCXS 192; General standard for food additivesCXC 57; Code of hygienic practice for milk and milk productsEAS 38, Labelling of pre-packaged foods — General requirementsISO 1735, Cheese and processed cheese products — Determination of fat content — Gravimetric method (Reference method)ISO 4832, Microbiology of food and animal feeding stuffs — Horizontal method for the enumeration of coliforms — Colony-count techniqueISO 5538, Milk and milk products — Sampling inspection by attributesISO 707, Milk and milk products — Guidance on samplingISO 8197, Milk and milk products — Sampling inspection by variablesISO 11290-2, Microbiology of the food chain — Horizontal method for the detection and enumeration of Listeria monocytogenes and of Listeria spp. — Part 2: Enumeration methodISO 16649-2, Microbiology of food and animal feeding stuffs — Horizontal method for the enumeration of beta-glucuronidase-positive Escherichia coli — Part 2: Colony-count technique at 44 degrees C using 5-bromo-4-chloro-3-indolyl beta-D-glucuronideISO 11870; Milk and milk products — Determination of fat content — General guidance on the use of butyrometric methodsISO/TS 22113; Milk and milk products — Determination of the titratable acidity of milk fatISO 14501; Milk and milk powder — Determination of aflatoxin M1 content — Clean-up by immunoaffinity chromatography and determination by high-performance liquid chromatographyISO 6579-1; Microbiology of the food chain — Horizontal method for the detection, enumeration and serotyping of Salmonella — Part 1: Detection of Salmonella spp.ISO 6888-1; Microbiology of food and animal feeding stuffs — Horizontal method for the enumeration of coagulase-positive staphylococci (Staphylococcus aureus and other species) — Part 1: Technique using Baird-Parker agar mediumISO 11290-2; Microbiology of the food chain — Horizontal method for the detection and enumeration of Listeria monocytogenes and of Listeria spp. — Part 2: Enumeration method</t>
  </si>
  <si>
    <t>Significant New Use Rules on Certain Chemical Substances (26-1)</t>
  </si>
  <si>
    <t>Proposed rule - The Environmental Protection Agency (EPA) is proposing significant new use rules (SNURs) under the 
Toxic Substances Control Act (TSCA) for certain chemical substances 
that were the subject of premanufacture notices (PMNs) and are also 
subject to an Order issued by EPA pursuant to TSCA. The SNURs require 
persons who intend to manufacture (defined by statute to include 
import) or process any of these chemical substances for an activity 
that is proposed as a significant new use by this rulemaking to notify 
EPA at least 90 days before commencing that activity. The required 
notification initiates EPA's evaluation of the conditions of that use 
for that chemical substance. In addition, the manufacture or processing 
for the significant new use may not commence until EPA has conducted a 
review of the required notification, made an appropriate determination 
regarding that notification, and taken such actions as required by that 
determination.</t>
  </si>
  <si>
    <r>
      <rPr>
        <sz val="11"/>
        <rFont val="Calibri"/>
      </rPr>
      <t>https://members.wto.org/crnattachments/2026/TBT/USA/26_03056_00_e.pdf</t>
    </r>
  </si>
  <si>
    <t>91 Federal Register (FR) 35156, 10 June 2026; Title 40 Code of Federal Regulations (CFR) Part 721_x000D_
https://www.govinfo.gov/content/pkg/FR-2026-06-10/html/2026-11593.htm_x000D_
https://www.govinfo.gov/content/pkg/FR-2026-06-10/pdf/2026-11593.pdfThis proposed rule is identified by Docket Number EPA-HQ-OPPT-2026-0499. The Docket Folder is available from Regulations.gov at https://www.regulations.gov/docket/EPA-HQ-OPPT-2026-0499/document and provides access to primary and supporting documents as well as comments received. Documents are also accessible from Regulations.gov by searching the Docket Number.</t>
  </si>
  <si>
    <t>Reglamento Técnico SOBRE LA IMPLEMENTACION DEL SISTEMA GLOBALMENTE ARMONIZADO (SGA) COMO PROCEDIMIENTO PARA LA CLASIFICACIÓN DE PELIGROS QUÍMICOS Y LA COMUNICACIÓN DE ESTOS A TRAVÉS DE ETIQUETAS Y FICHAS DE DATOS DE SEGURIDAD (FDS)</t>
  </si>
  <si>
    <t>The notified regulation seeks to implement the Globally Harmonized System of Classification and Labelling of Chemicals and (GHS), seventh revised edition, known as the United Nations Purple Book, for chemical hazard classification and communication, unless the Competent Authority expressly provides otherwise and provisions are established for that purpose.</t>
  </si>
  <si>
    <t>Protección contra materias peligrosas (Código(s) de la ICS: 13.300)</t>
  </si>
  <si>
    <r>
      <rPr>
        <sz val="11"/>
        <rFont val="Calibri"/>
      </rPr>
      <t>https://members.wto.org/crnattachments/2026/TBT/PAN/26_03040_00_s.pdf</t>
    </r>
  </si>
  <si>
    <t>• United Nations, Globally Harmonized System of Classification and Labelling of Chemicals (GHS), sixth revised edition (2015)</t>
  </si>
  <si>
    <t>Poland</t>
  </si>
  <si>
    <t>Act of 17 October 2025 amending the Public Health Act(Journal of Laws of 2025, item 1698)</t>
  </si>
  <si>
    <t>The Act introduced a ban on the sale of beverages containing added caffeine or taurine to:1.         persons under 18 years of age;2.         educational institutions;3.         vending machines.Additionally, the Act stipulates that a producer or importer of a beverage containing added caffeine or taurine is required to label the unit packaging of the product with a visible, legible, and permanently affixed notice reading “Energy Drink” or “Energy Beverage.”The Act also includes penal provisions concerning the failure to comply with obligations related to the sale and labelling of beverages containing added caffeine or taurine.</t>
  </si>
  <si>
    <t>Energy drinks/energy drinks, i.e. beverages with added caffeine or taurine containing caffeine in a proportion exceeding 150 mg/l or taurine, excluding substances naturally occurring in them.</t>
  </si>
  <si>
    <t>67.160 - Beverages</t>
  </si>
  <si>
    <t>Protection of human health or safetyTaking into account global data indicating the harmful effects of energy drinks on the health of children and adolescents, it became necessary to undertake urgent measures of both an educational and legal nature. The results of epidemiological studies and the recommendations of public health institutions clearly confirm that regular consumption of energy drinks by minors is associated with an increased risk of sleep disorders, hypertension, metabolic problems, concentration difficulties, and a heightened risk of behavioral addictions. Given the growing scale of consumption of these products among young people, the lack of state intervention could lead to a further deterioration in the health of the child and adolescent population.The arguments presented above indicate that the introduced regulations are essential to achieving the intended goal, which is the protection of public health, particularly the health of the youngest. Previous informational measures — including placing statements such as “not recommended for children” on packaging — have proven ineffective. Research on youth consumer behavior has clearly shown that such warnings do not significantly reduce the consumption of energy drinks.Therefore, the ban on selling energy drinks to individuals under the age of 18 constitutes a proportional and adequate measure in relation to the scale of the threat. It is a solution that effectively limits the availability of these products to the group most vulnerable to their negative health effects. At the same time, there are no less restrictive measures that could ensure the achievement of the same outcome.It is worth emphasizing that the introduction of the regulation coincided with ongoing work on a new 10‑year public health strategy and on the National Health Program. The draft of the new Public Health Act is currently in the phase of analysis and potential modifications. This means that the conclusions drawn from the implementation of the current regulation — including the ban on selling energy drinks to minors — may be incorporated into the final systemic solutions.The key argument for the immediate entry into force of the act (1 January 2026) was the need to ensure the protection of the health of the youngest. Due to the increasing consumption of energy drinks by children and adolescents and the documented health risks, further delays in regulation could contribute to the deepening of negative health trends. The introduction of the ban therefore constitutes a preventive measure based on the precautionary principle and the state’s responsibility for public health.</t>
  </si>
  <si>
    <r>
      <rPr>
        <sz val="11"/>
        <rFont val="Calibri"/>
      </rPr>
      <t>https://members.wto.org/crnattachments/2026/TBT/POL/26_03033_00_e.pdf
https://dziennikustaw.gov.pl/D2025000169801.pdf 
https://legislacja.gov.pl/projekt/12389851/katalog/13083108#13083108</t>
    </r>
  </si>
  <si>
    <t>Act of 17 October 2025 amending the Public Health Act(Journal of Laws of 2025, item 1698)https://dziennikustaw.gov.pl/D2025000169801.pdfhttps://legislacja.gov.pl/projekt/12389851/katalog/13083108#13083108</t>
  </si>
  <si>
    <t>Draft Amendments to the Attachment 2 of Article 6 of the "Regulations Governing Border Inspection and Examination of Imported Medical Device</t>
  </si>
  <si>
    <t>In response to the amendments to "CNS 6629 T2008 Natural rubber latex male condoms — Requirements and test methods," a draft amendment to Appendix 2 of Article 6 of the "Regulations for the Inspection and Examination of Imported Medical Devices" is hereby proposed.</t>
  </si>
  <si>
    <t>Sheath contraceptives, of vulcanised rubber (excl. hard rubber) (HS code(s): 401410)</t>
  </si>
  <si>
    <t>401410 - Sheath contraceptives, of vulcanised rubber (excl. hard rubber)</t>
  </si>
  <si>
    <t>11.040 - Medical equipment; 11.200 - Birth control. Mechanical contraceptives</t>
  </si>
  <si>
    <r>
      <rPr>
        <sz val="11"/>
        <rFont val="Calibri"/>
      </rPr>
      <t>https://members.wto.org/crnattachments/2026/TBT/TPKM/26_03052_00_x.pdf
https://members.wto.org/crnattachments/2026/TBT/TPKM/26_03052_00_e.pdf</t>
    </r>
  </si>
  <si>
    <t>Government Gazette, Vol. 032, No. 088, dated 18 May 2026https://gazette.nat.gov.tw/egFront/e_detail.do?metaid=165626Medical Devices Act</t>
  </si>
  <si>
    <t>Draft Law of Ukraine “On the General Safety of Non-Food Products”</t>
  </si>
  <si>
    <t>This draft Law establishes essential rules on the safety of non-food products intended for consumers that are placed on the market or made available on the market of Ukraine._x000D_
This draft Law applies to products placed on the market or made available on the market in Ukraine with respect to safety requirements that are not covered by specific legislative acts (including technical regulations) governing the safety of such products._x000D_
This draft Law does not apply to:_x000D_
services and works;_x000D_
medicinal products and veterinary medicinal products;_x000D_
food products;_x000D_
live plants and animals, genetically modified organisms and genetically modified microorganisms used in contained use, as well as products of plant and animal origin directly related to their future reproduction; _x000D_
animal by-products and derived products;_x000D_
plant protection products;_x000D_
equipment used for the transport or movement of consumers, where such equipment is directly operated by the provider of transport services supplied to consumers and is not operated by the consumers themselves;_x000D_
aircraft falling within the categories specified by the Cabinet of Ministers of Ukraine on the basis of the relevant legislation of the European Union;_x000D_
antiques._x000D_
The draft Law, in particular, provides for:_x000D_
expanding and further specifying the list of economic operators. In addition to the previously defined categories of “manufacturer”, “authorised representative”, “importer”, “distributor”, and “consumer”, the draft introduces such categories as “economic operator”, “seller”, “fulfilment service provider” and “online marketplace provider”;_x000D_
establishing clear obligations for manufacturers, importers, distributors and operators of online marketplaces to ensure the safety of non-food products placed on the market or made available on the market;_x000D_
establishing an effective product traceability system throughout all stages of the supply chain, enabling rapid response to identified risks and the withdrawal and recall of unsafe products from the market;_x000D_
introducing specific requirements for distance sales and online platforms, including obligations to identify and remove or disable access to unsafe products offered online;_x000D_
improving market surveillance mechanisms of non-food products, promoting the use of digital tools and the exchange of information on unsafe products, as well as establishing a national digital portal on the safety of non-food products;_x000D_
establishing the liability of economic operators for breaches of product safety requirements._x000D_
The obligations of importers with regard to the placing of products on the market are set out in Article 12 of the draft Law._x000D_
The draft Law provides that, for a period of three years from its entry into force, the placing on the market of products that comply with the requirements of the Law of Ukraine No. 2736-VI “On General Product Safety” of 2 December 2010 and that were placed on the market before the entry into force of this Law shall not be prohibited or restricted solely on the grounds that such products do not comply with the requirements of this Law._x000D_
Upon the adoption and entry into force of this Law, the Law of Ukraine No. 2736-VI “On General Product Safety” of 2 December 2010 shall be repealed.</t>
  </si>
  <si>
    <t>Non-food products</t>
  </si>
  <si>
    <t>Protection of human health or safety (TBT); Harmonization (TBT); Other (TBT)</t>
  </si>
  <si>
    <t>These provisions are also designed to ensure the effective functioning of the market surveillance system.</t>
  </si>
  <si>
    <t>December 2027.</t>
  </si>
  <si>
    <t>This Law shall enter into force two years after the date of its official publication, except for the provisions concerning the establishment and operation of web portals forming part of the rapid alert system for unsafe products in accordance with the requirements of this Law, which shall enter into force on the day following its publication.</t>
  </si>
  <si>
    <r>
      <rPr>
        <sz val="11"/>
        <rFont val="Calibri"/>
      </rPr>
      <t>https://members.wto.org/crnattachments/2026/TBT/UKR/26_03043_00_x.pdf
https://me.gov.ua/Documents/Detail/933a6ca0-7df4-4436-b7b6-5d2554ded5b0?lang=uk-UA&amp;title=ProktZakonuUkrainiproZagalnuBezpechnistNekharchovoiProduktsii</t>
    </r>
  </si>
  <si>
    <t>Law of Ukraine No. 2736-VI “On the General Safety of Non-Food Products” of 02 December 2010 (https://zakon.rada.gov.ua/laws/show/2736-17#Text);Law of Ukraine No. 2735-VI "On State Market Supervision and Control of Non-Food Products” of  02 December 2010 (https://zakon.rada.gov.ua/laws/show/2735-17#Text);Regulation (EU) 2023/988 of the European Parliament and of the Council of 10 May 2023 on general product safety, amending Regulation (EU) No 1025/2012 of the European Parliament and of the Council and Directive (EU) 2020/1828 of the European Parliament and the Council, and repealing Directive 2001/95/EC of the European Parliament and of the Council and Council Directive 87/357/EEC. </t>
  </si>
  <si>
    <t>DEAS 1357: 2026, Edible casein products — Specification</t>
  </si>
  <si>
    <t>This Draft East African Standard specifies requirements, sampling and test methods for edible acid casein, edible rennet casein and edible caseinate intended for direct human consumption or further processing.</t>
  </si>
  <si>
    <t>Other milk products (ICS code(s): 67.100.99)</t>
  </si>
  <si>
    <t>350110 - Casein</t>
  </si>
  <si>
    <t>67.100.99 - Other milk products</t>
  </si>
  <si>
    <r>
      <rPr>
        <sz val="11"/>
        <rFont val="Calibri"/>
      </rPr>
      <t>https://members.wto.org/crnattachments/2026/TBT/RWA/26_03028_00_e.pdf</t>
    </r>
  </si>
  <si>
    <t>AOAC 926.08, Rapid Determination of Moisture/Solids and Fat in Dairy Products by Microwave and Nuclear Magnetic Resonance AnalysisAOAC 999.10, Determination of Lead, Cadmium, Copper, Iron, and Zinc in foods, Atomic Absorption Spectrophotometry after dry ashingCAC/RCP 1, Code of practice — General Principles for food hygieneCXS 192; General standard for food additivesCXC 57; Code of hygienic practice for milk and milk productsEAS 38, Labelling of pre-packaged foods — General requirementsISO 1735, Cheese and processed cheese products — Determination of fat content — Gravimetric method (Reference method)ISO 4832, Microbiology of food and animal feeding stuffs — Horizontal method for the enumeration of coliforms — Colony-count techniqueISO 5538, Milk and milk products — Sampling inspection by attributesISO 707, Milk and milk products — Guidance on sampling ISO 8197, Milk and milk products — Sampling inspection by variablesISO 11290-2, Microbiology of the food chain — Horizontal method for the detection and enumeration of Listeria monocytogenes and of Listeria spp. — Part 2: Enumeration methodISO 16649-2, Microbiology of food and animal feeding stuffs — Horizontal method for the enumeration of beta-glucuronidase-positive Escherichia coli — Part 2: Colony-count technique at 44 degrees C using 5-bromo-4-chloro-3-indolyl beta-D-glucuronideISO 11870; Milk and milk products — Determination of fat content — General guidance on the use of butyrometric methodsISO/TS 22113; Milk and milk products — Determination of the titratable acidity of milk fatISO 14501; Milk and milk powder — Determination of aflatoxin M1 content — Clean-up by immunoaffinity chromatography and determination by high-performance liquid chromatographyISO 6579-1; Microbiology of the food chain — Horizontal method for the detection, enumeration and serotyping of Salmonella — Part 1: Detection of Salmonella spp.ISO 6888-1; Microbiology of food and animal feeding stuffs — Horizontal method for the enumeration of coagulase-positive staphylococci (Staphylococcus aureus and other species) — Part 1: Technique using Baird-Parker agar mediumISO 11290-2; Microbiology of the food chain — Horizontal method for the detection and enumeration of Listeria monocytogenes and of Listeria spp. — Part 2: Enumeration method</t>
  </si>
  <si>
    <t>DEAS 1359: 2026, Goat cheese — Specification</t>
  </si>
  <si>
    <t>This Draft East African Standard specifies requirements, sampling and test methods for goat milk cheese intended for human consumption or for further processing.</t>
  </si>
  <si>
    <r>
      <rPr>
        <sz val="11"/>
        <rFont val="Calibri"/>
      </rPr>
      <t>https://members.wto.org/crnattachments/2026/TBT/RWA/26_03029_00_e.pdf</t>
    </r>
  </si>
  <si>
    <t>AOAC 926.08, Loss on drying (moisture) in cheese. Method IAOAC 942.17, Arsenic in food. Molybdenum blue methodAOAC 962.14, Beta-lactam Antibiotics in milk. Bacillus subtilis qualitative field disk assayAOAC 999.10, Determination of Lead, Cadmium, Copper, Iron, and Zinc in foods, Atomic Absorption Spectrophotometry after dry ashingCXC 1, Code of practice — General Principles for food hygieneCXC 57, Code of hygienic practice for milk and milk productsCXS 192 General standard for food additivesEAS 35, Fortified edible salt — SpecificationEAS 38, Labelling of pre-packaged foods — General requirementsISO 707, Milk and milk products — Guidance on samplingISO 1735, Cheese and processed cheese products — Determination of fat content — Gravimetric method (Reference method)ISO 4832, Microbiology of food and animal feeding stuffs — Horizontal method for the enumeration of coliforms — Colony-count techniqueISO 5534, Cheese and processed cheese — Determination of the total solids content (Reference method)ISO 5538, Milk and milk products — Sampling inspection by attributesISO 5546, Caseins and caseinates — Determination of pH (Reference method)ISO 5738, Milk and milk products — Determination of copper content — Photometric method (Reference method)ISO 5943, Cheese and processed cheese products — Determination of chloride content — Potentiometric titration methodISO 6579-1, Microbiology of the food chain — Horizontal method for the detection, enumeration and serotyping of Salmonella — Part 1: Detection of Salmonella sppISO 6732, Milk and milk products — Determination of iron content — Spectrometric method (Reference method)ISO 6733, Milk and milk products — Determination of lead content — Graphite furnace atomic absorption spectrometric methodISO 8197, Milk and milk products — Sampling inspection by variablesISO 11290-2, Microbiology of the food chain — Horizontal method for the detection and enumeration of Listeria monocytogenes and of Listeria spp. — Part 2: Enumeration methodISO 14501, Milk and milk powder — Determination of aflatoxin M1 content — Clean-up by immunoaffinity chromatography and determination by high-performance liquid chromatographyISO 16649-2, Microbiology of food and animal feeding stuffs — Horizontal method for the enumeration of -glucuronidase-positive Escherichia coli — Part 2: Colony-count technique at 44 °C using 5-bromo-4-chloro-3-indolyl -D-glucuronide</t>
  </si>
  <si>
    <t>DEAS 1358: 2026, Ricotta cheese — Specification</t>
  </si>
  <si>
    <t>This Draft East African Standard specifies requirements, sampling and test methods for Ricotta cheese intended for direct human consumption or for further processing.</t>
  </si>
  <si>
    <r>
      <rPr>
        <sz val="11"/>
        <rFont val="Calibri"/>
      </rPr>
      <t>https://members.wto.org/crnattachments/2026/TBT/RWA/26_03030_00_e.pdf</t>
    </r>
  </si>
  <si>
    <t>DEAS 1360: 2026, Paneer cheese — Specification</t>
  </si>
  <si>
    <t>This Draft East African Standard specifies requirements, sampling and test methods for paneer cheese intended for direct human consumption or further processing</t>
  </si>
  <si>
    <r>
      <rPr>
        <sz val="11"/>
        <rFont val="Calibri"/>
      </rPr>
      <t>https://members.wto.org/crnattachments/2026/TBT/RWA/26_03031_00_e.pdf</t>
    </r>
  </si>
  <si>
    <t>ConsultationonSRSP-310.7, Issue 5</t>
  </si>
  <si>
    <t>Notice is hereby given by the Ministry of Innovation, Science and Economic Development Canada has amended the following standard:SRSP-310.7, issue 5, Technical Requirements for Fixed Line of-Sight Radio Systems Operating in the Band 10.7-11.7 GHz, sets out the states the minimum technical requirements for the efficient use of the frequency band 10.7-11.7 GHz by point-to-point radio systems in the fixed service.</t>
  </si>
  <si>
    <t>Telecommunications (ICS 33.170)</t>
  </si>
  <si>
    <t>33.170 - Television and radio broadcasting</t>
  </si>
  <si>
    <r>
      <rPr>
        <sz val="11"/>
        <rFont val="Calibri"/>
      </rPr>
      <t>https://www.rabc-cccr.ca/srsp-310-7-issue-5-draft-technical-requirements-for-fixed-line-of-sight-radio-systems-operating-in-the-band-10-7-11-7-ghz/</t>
    </r>
  </si>
  <si>
    <t>Draft Food Safety and Standards (Food Products Standards and Food Additives) Amendment Regulations, 2026 </t>
  </si>
  <si>
    <t>TheDraft Food Safety and Standards (Food Products Standards and Food Additives) Amendment Regulations, 2026 is related to New Group standards for Minor seed oils (Chilli seed oil, Muskmelon seed oil, Okra seed oil and Tomato seed oil); New standards for edible seeds; and use of potassium polyaspartate in the food category 14.2.3 (Grape Wines).</t>
  </si>
  <si>
    <t>Food Products</t>
  </si>
  <si>
    <t>67 - FOOD TECHNOLOGY; 67.200 - Edible oils and fats. Oilseeds</t>
  </si>
  <si>
    <r>
      <rPr>
        <sz val="11"/>
        <rFont val="Calibri"/>
      </rPr>
      <t>https://members.wto.org/crnattachments/2026/TBT/IND/26_03016_00_e.pdf</t>
    </r>
  </si>
  <si>
    <t>AVISO de consulta pública del Proyecto de Norma Oficial Mexicana PROY-NOM-004-NUCL-2025, Clasificación de los desechos radiactivos.</t>
  </si>
  <si>
    <t>The notified draft standard seeks to establish the criteria, based on radiological properties, for the classification of radioactive waste into one of the five classes outlined in the proposed regulation:(a) Very short lived waste (VSLW);(b) Very low level waste (VLLW);(c) Low level waste (LLW);(d) Intermediate level waste (ILW);(e) High level waste (HLW).G/TBT/N/MEX/571- 2 -</t>
  </si>
  <si>
    <t>Es aplicable a los desecho radiactivos generados en la industria nuclear, que comprende lo establecido en el artículo 11 de la Ley Reglamentaria del Artículo 27 Constitucional en Materia Nuclear, ya sea por la operación, el cese de operaciones, desmantelamiento de las instalaciones radiactivas o nucleares, y los generados por acciones de remediación y accidentes. Así como a los materiales radiactivos de origen natural cuya concentración de actividad haya sido modificada por medios tecnológicos y que hayan sido declarados como desechos radiactivos, </t>
  </si>
  <si>
    <t>13.030.30 - Special wastes</t>
  </si>
  <si>
    <r>
      <rPr>
        <sz val="11"/>
        <rFont val="Calibri"/>
      </rPr>
      <t>https://members.wto.org/crnattachments/2026/TBT/MEX/26_03009_00_s.pdf
https://www.dof.gob.mx/nota_detalle.php?codigo=5788839&amp;fecha=28/05/2026#gsc.tab=0  y https://www.dof.gob.mx/2026/SENER/PROY_NOM_004_NUCL.pdf</t>
    </r>
  </si>
  <si>
    <t>The following current Mexican Official Standards, or, where applicable, those replacing them, and international regulations must be consulted for the correct application of the notified draft Standard:• Norma Oficial Mexicana NOM-018-NUCL-2025, Caracterización de residuos contaminados con material radiactivo, desechos radiactivos y bultos de desechos radiactivos.• Norma Oficial Mexicana NOM-035-NUCL-2013, Criterios para la dispensa de residuos con material radiactivo.• Norma Oficial Mexicana NOM-041-NUCL-2013, Limites anuales de incorporación y concentraciones en liberaciones.In addition, it is considered appropriate to refer to the current version of the Mexican Official Standard that the notified draft is intended to replace:• Norma Oficial Mexicana NOM-004-NUCL-2013, Clasificación de los desechos radiactivos (https://dof.gob.mx/nota_detalle_popup.php?codigo=5298125)Furthermore, in order to provide more context to the current regulatory framework, the following Mexican Official Standards and draft Mexican Official Standards on the subject are listed:• Proyecto de Norma Oficial Mexicana PROY-NOM-001-NUCL-2025, Factores para el cálculo del equivalente de dosis y equivalente de dosis efectivo.• Proyecto de Norma Oficial Mexicana PROY-NOM-042-NUCL-2024, Categorización de sustancias fisionables y otros materiales radiactivos y requisitos de seguridad física nuclear para su transporte.• NORMA Oficial Mexicana NOM-039-NUCL-2020, Criterios para la exención de fuentes de radiación ionizante o prácticas que las utilicen.• NORMA Oficial Mexicana NOM-008-NUCL-2024, Límites de contaminación radiactiva y criterios para su control.• NORMA Oficial Mexicana NOM-003-NUCL-2021, Clasificación de instalaciones que utilizan fuentes abiertas.• NORMA Oficial Mexicana NOM-011-NUCL-2021, Límites de actividad y clasificación de materiales radiactivos y bultos para efectos de transporte.• NORMA Oficial Mexicana NOM-009-NUCL-2017, Determinación y aplicación del índice de transporte para materiales radiactivos y del índice de seguridad con respecto a la criticidad para el transporte de sustancias fisionables.• NORMA Oficial Mexicana NOM-014-NUCL-2017, Categorías de bultos, sobreenvases y contenedores de carga que contengan material radiactivo: marcado, etiquetado y rotulado.• NORMA Oficial Mexicana NOM-002-NUCL-2015, Pruebas de fuga y hermeticidad para fuentes selladas.• NORMA Oficial Mexicana NOM-007-NUCL-2014, Requerimientos de seguridad radiológica que deben ser observados en los implantes permanentes de material radiactivo con fines terapéuticos a seres humanos.• NORMA Oficial Mexicana NOM-013-NUCL-2009, Requerimientos de seguridad radiológica para egresar a pacientes a quienes se les ha administrado material radiactivo.• NORMA Oficial Mexicana NOM-028-NUCL-2009, Manejo de desechos radiactivos en instalaciones radiactivas que utilizan fuentes abiertas.G/TBT/N/MEX/571- 3 - • NORMA Oficial Mexicana NOM-031-NUCL-2011, Requisitos para el entrenamiento del personal ocupacionalmente expuesto a radiaciones ionizantes.• NORMA Oficial Mexicana NOM-032-NUCL-2009, Especificaciones técnicas para la operación de unidades para teleterapia que utilizan material radiactivo.</t>
  </si>
  <si>
    <t>AVISO de consulta pública del Proyecto de Norma Oficial Mexicana PROY-NOM-041-NUCL-2025, Limites anuales de incorporación y concentraciones en liberaciones.</t>
  </si>
  <si>
    <t>The notified draft standard seeks to establish the annual limits on intake by occupationally exposed personnel and the derived air concentrations for controlled areas, in order to comply with the dose limitation system set out in the General Radiological Safety Regulations. It also establishes the limits for the drainage discharge of residual amounts of radioactive material; as well as establishing the criteria for releases of radioactive effluent into the environment, in order to control the public dose limit.</t>
  </si>
  <si>
    <t>Es aplicable a instalaciones nucleares y radiactivas que cuenten con, por lo menor alguna de las siguientes características: existe el riesgo de que el personal ocupacionalmente expuesto pueda incorporar material radiactivo; se liberen efluentes radiactivos al medio ambiente, debido a su operación normal; o generen cantidades residuales de material radiactivo con las características necesarias para ser vertidas a drenaje.</t>
  </si>
  <si>
    <t>27.120.20 - Nuclear power plants. Safety; 27.120.30 - Fissile materials and nuclear fuel technology</t>
  </si>
  <si>
    <r>
      <rPr>
        <sz val="11"/>
        <rFont val="Calibri"/>
      </rPr>
      <t>https://members.wto.org/crnattachments/2026/TBT/MEX/26_03010_00_s.pdf
https://www.dof.gob.mx/nota_detalle.php?codigo=5788841&amp;fecha=28/05/2026#gsc.tab=0 y www.dof.gob.mx/2026/SENER/PROY_NOM_041_NUCL.pdf</t>
    </r>
  </si>
  <si>
    <t>It is considered appropriate to refer to the current version of the Mexican Official Standard that the notified draft is intended to replace:• Norma Oficial Mexicana NOM-041-NUCL-2013, Límites anuales de incorporación y concentraciones en liberaciones (https://dof.gob.mx/nota_detalle_popup.php?codigo=5298026)In order to provide more context to the current regulatory framework, the following Mexican Official Standards and draft Mexican Official Standards on the subject are listed:• Proyecto de Norma Oficial Mexicana PROY-NOM-001-NUCL-2025, Factores para el cálculo del equivalente de dosis y equivalente de dosis efectivo.• Proyecto de Norma Oficial Mexicana PROY-NOM-042-NUCL-2024, Categorización de sustancias fisionables y otros materiales radiactivos y requisitos de seguridad física nuclear para su transporte.• NORMA Oficial Mexicana NOM-039-NUCL-2020, Criterios para la exención de fuentes de radiación ionizante o prácticas que las utilicen.• NORMA Oficial Mexicana NOM-008-NUCL-2024, Límites de contaminación radiactiva y criterios para su control.• NORMA Oficial Mexicana NOM-003-NUCL-2021, Clasificación de instalaciones que utilizan fuentes abiertas.• NORMA Oficial Mexicana NOM-011-NUCL-2021, Límites de actividad y clasificación de materiales radiactivos y bultos para efectos de transporte.• NORMA Oficial Mexicana NOM-009-NUCL-2017, Determinación y aplicación del índice de transporte para materiales radiactivos y del índice de seguridad con respecto a la criticidad para el transporte de sustancias fisionables.• NORMA Oficial Mexicana NOM-014-NUCL-2017, Categorías de bultos, sobreenvases y contenedores de carga que contengan material radiactivo: marcado, etiquetado y rotulado.• NORMA Oficial Mexicana NOM-002-NUCL-2015, Pruebas de fuga y hermeticidad para fuentes selladas.• NORMA Oficial Mexicana NOM-007-NUCL-2014, Requerimientos de seguridad radiológica que deben ser observados en los implantes permanentes de material radiactivo con fines terapéuticos a seres humanos.• NORMA Oficial Mexicana NOM-013-NUCL-2009, Requerimientos de seguridad radiológica para egresar a pacientes a quienes se les ha administrado material radiactivo.• NORMA Oficial Mexicana NOM-028-NUCL-2009, Manejo de desechos radiactivos en instalaciones radiactivas que utilizan fuentes abiertas.• NORMA Oficial Mexicana NOM-031-NUCL-2011, Requisitos para el entrenamiento del personal ocupacionalmente expuesto a radiaciones ionizantes.• NORMA Oficial Mexicana NOM-032-NUCL-2009, Especificaciones técnicas para la operación de unidades para teleterapia que utilizan material radiactivo.</t>
  </si>
  <si>
    <t>AVISO de consulta pública del Proyecto de Norma Oficial Mexicana PROY-NOM-035-NUCL-2026, Criterios para dispensa de materiales que contengan o estén contaminados con material radiactivo.</t>
  </si>
  <si>
    <t>The notified draft standard seeks to establish the conditions, criteria, values and requirements for requesting an exemption authorization for materials containing or contaminated with radioactive material.</t>
  </si>
  <si>
    <t>Aplica a materiales que contengan o estén contaminados con material radiactivo, generados en las instalaciones radiactivas y nucleares a los materiales que contengan o estén contaminados con material radiactivo resultado de un accidente o incidente, y al material radiactivo de ocurrencia natural (Naturally Occurring Radioactive Materials NORM)</t>
  </si>
  <si>
    <t>13.020.40 - Pollution, pollution control and conservation; 27.120 - Nuclear energy engineering</t>
  </si>
  <si>
    <r>
      <rPr>
        <sz val="11"/>
        <rFont val="Calibri"/>
      </rPr>
      <t>https://members.wto.org/crnattachments/2026/TBT/MEX/26_03011_00_s.pdf
https://www.dof.gob.mx/nota_detalle.php?codigo=5788840&amp;fecha=28/05/2026#gsc.tab=0  y https://www.dof.gob.mx/2026/SENER/PROY_NOM_035_NUCL.pdf</t>
    </r>
  </si>
  <si>
    <t>The following current Mexican Official Standards, or, where applicable, those replacing them, and international regulations must be consulted for the correct application of the notified draft Standard:G/TBT/N/MEX/573- 2 - • Norma Oficial Mexicana NOM-004-NUCL-2013, Clasificación de los desechos radiactivos.• Norma Oficial Mexicana NOM-018-NUCL-2025, Caracterización de residuos contaminados con material radiactivo, desechos radiactivos y bultos de desechos radiactivos.In addition, it is considered appropriate to refer to the current version of the Mexican Official Standard that the notified draft is intended to replace:• Norma Oficial Mexicana NOM-035-NUCL-2013, Criterios para dispensa de residuos con material radiactivo (https://www.dof.gob.mx/nota_detalle_popup.php?codigo=5298126)Furthermore, in order to provide more context to the current regulatory framework, the following Mexican Official Standards and draft Mexican Official Standards on the subject are listed:• Proyecto de Norma Oficial Mexicana PROY-NOM-001-NUCL-2025, Factores para el cálculo del equivalente de dosis y equivalente de dosis efectivo.• Proyecto de Norma Oficial Mexicana PROY-NOM-042-NUCL-2024, Categorización de sustancias fisionables y otros materiales radiactivos y requisitos de seguridad física nuclear para su transporte.• NORMA Oficial Mexicana NOM-039-NUCL-2020, Criterios para la exención de fuentes de radiación ionizante o prácticas que las utilicen.• NORMA Oficial Mexicana NOM-008-NUCL-2024, Límites de contaminación radiactiva y criterios para su control.• NORMA Oficial Mexicana NOM-003-NUCL-2021, Clasificación de instalaciones que utilizan fuentes abiertas.• NORMA Oficial Mexicana NOM-011-NUCL-2021, Límites de actividad y clasificación de materiales radiactivos y bultos para efectos de transporte.• NORMA Oficial Mexicana NOM-009-NUCL-2017, Determinación y aplicación del índice de transporte para materiales radiactivos y del índice de seguridad con respecto a la criticidad para el transporte de sustancias fisionables.• NORMA Oficial Mexicana NOM-014-NUCL-2017, Categorías de bultos, sobreenvases y contenedores de carga que contengan material radiactivo: marcado, etiquetado y rotulado.• NORMA Oficial Mexicana NOM-002-NUCL-2015, Pruebas de fuga y hermeticidad para fuentes selladas.• NORMA Oficial Mexicana NOM-007-NUCL-2014, Requerimientos de seguridad radiológica que deben ser observados en los implantes permanentes de material radiactivo con fines terapéuticos a seres humanos.• NORMA Oficial Mexicana NOM-013-NUCL-2009, Requerimientos de seguridad radiológica para egresar a pacientes a quienes se les ha administrado material radiactivo.• NORMA Oficial Mexicana NOM-028-NUCL-2009, Manejo de desechos radiactivos en instalaciones radiactivas que utilizan fuentes abiertas.• NORMA Oficial Mexicana NOM-031-NUCL-2011, Requisitos para el entrenamiento del personal ocupacionalmente expuesto a radiaciones ionizantes.• NORMA Oficial Mexicana NOM-032-NUCL-2009, Especificaciones técnicas para la operación de unidades para teleterapia que utilizan material radiactivo.</t>
  </si>
  <si>
    <t>Amendment to the Table IV of the Fifth A Schedule, Table II of the Sixteenth AA Schedule, Table IA of the Twenty-First Schedule and Table III of the Twenty-First A Schedule of the Food Regulations 1985 [P.U.(A) 437/1985</t>
  </si>
  <si>
    <t>The proposed amendments to the Schedules of the Food Regulations 1985 [P.U.(A) 437/1985] are as follows:To insert new component under conditions for other function claims by inserting L.casei Shirota as a new component including its function claims, minimum amount required and its conditions in the Table IV of Fifth A Schedule ;To insert new optional ingredient in formulated milk powder for children by inserting 2’-Fucosyllactose (2’- FL) and its specified maximum nutrient levels in Table II of Sixteenth AA Schedule; To insert new optional ingredient in infant formula by inserting 2’-Fucosyllactose (2’- FL) and its specified maximum nutrient level in Table IA of the Twenty-First Schedule; andTo insert new optional ingredient in follow-up formula by inserting 2’-Fucosyllactose (2’-FL) and its specified maximum nutrient level in the Table III of the Twenty-First A. </t>
  </si>
  <si>
    <t>All food (ICS:67), Food preparations for use by infants or young children (HS Code: 2106.90.73 00)</t>
  </si>
  <si>
    <t>210690 - Food preparations, n.e.s.</t>
  </si>
  <si>
    <t>Six months from the date of publication</t>
  </si>
  <si>
    <t>Draft Order of the Ministry of Health of Ukraine "On Approval of the Medicines Quality Certification Procedure for International Trade and Confirmation for Exported Active Pharmaceutical Ingredients"</t>
  </si>
  <si>
    <t>The draft Order proposes to establish the legal and organizational framework for the procedure of quality certification of medicines for international trade and confirmation of active pharmaceutical ingredients intended for export through the updating of terminology and aligning it with the Law No. 2469-IX “On Medicines” of 28 July 2022. _x000D_
The Order of the Ministry of Health of Ukraine of 25 July  2022 No. 1310 “On Approval of the Medicines Quality Certification Procedure for International Trade and Confirmation for Exported Active Pharmaceutical Ingredients” (notified in documents G/TBT/N/UKR/216 and G/TBT/N/UKR/216/Add.1) shall be repealed._x000D_
The draft Order also establishes that any procedure for quality certification of medicines for international trade and confirmation of active pharmaceutical ingredients intended for export, which has been initiated but not completed prior to the entry into force of this Order, shall be completed in accordance with the Procedure, approved by the Order of the Ministry of Health of 25 July 2022 No. 1310, which, for the purposes of completing such procedure, shall apply in the version effective as of the date of entry into force of this Order. Any decisions adopted following the completion of such procedure shall be issued in the forms approved by this Order. </t>
  </si>
  <si>
    <t>Quality requirements (TBT); Harmonization (TBT); Reducing trade barriers and facilitating trade (TBT)</t>
  </si>
  <si>
    <r>
      <rPr>
        <sz val="11"/>
        <rFont val="Calibri"/>
      </rPr>
      <t>https://members.wto.org/crnattachments/2026/TBT/UKR/26_03000_00_x.pdf
https://members.wto.org/crnattachments/2026/TBT/UKR/26_03000_01_x.pdf
https://members.wto.org/crnattachments/2026/TBT/UKR/26_03000_02_x.pdf
https://members.wto.org/crnattachments/2026/TBT/UKR/26_03000_03_x.pdf
https://members.wto.org/crnattachments/2026/TBT/UKR/26_03000_04_x.pdf
https://members.wto.org/crnattachments/2026/TBT/UKR/26_03000_05_x.pdf
https://members.wto.org/crnattachments/2026/TBT/UKR/26_03000_06_x.pdf
https://members.wto.org/crnattachments/2026/TBT/UKR/26_03000_08_x.pdf
https://members.wto.org/crnattachments/2026/TBT/UKR/26_03000_07_x.pdf
https://moz.gov.ua/uk/gromadske-obgovorennya-proyektu-nakazu-ministerstva-ohoroni-zdorov-ya-ukrayini-pro-zatverdzhennya-poryadku-sertifikaciyi-yakosti-likarskih-zasobiv-dlya-mizhnarodnoyi-torgivli-ta-pidtverdzhennya</t>
    </r>
  </si>
  <si>
    <t>Law of Ukraine No. 2469-IX "On Medicines" of 28 July 2022Directive 2001/83/EC of the European Parliament and of the Council of 6 November 2001 on the Community code relating to medicinal products for human use</t>
  </si>
  <si>
    <t>Draft Order of the Ministry of Health of Ukraine “Certain Issues Related to the Importation into the Customs Territory of Ukraine, Accounting, Storage, Use, Destruction, Disposal or Exportation from the Customs Territory of Ukraine of Investigational Medicines”</t>
  </si>
  <si>
    <t>The draft Order has been developed in accordance with the requirements of Paragraph 20 of Article 10 of the Law of Ukraine "On Medicines" No. 2469-IX of 28 July 2022, taking into account relevant European Union legislation._x000D_
The draft Order:_x000D_
1) approves the Requirements for the importation into the customs territory of Ukraine, accounting, storage, use, destruction, disposal or exportation from the customs territory of Ukraine of investigational medicines and auxiliary medicines, which shall apply to the importation in Ukraine, accounting, storage, use, destruction, disposal or exportation from Ukraine of both unregistered and registered investigational medicinal products and auxiliary medicinal products used in the course and within the framework of clinical studies (trials);_x000D_
2) establishes that:_x000D_
the requirement that investigational medicines (excluding active pharmaceutical ingredients (APIs)), manufactured and released by the manufacturer's qualified person for use in clinical trials in Ukraine and imported from countries that are not Member States of the European Union or members of the European Free Trade Association that are parties to the Agreement on the European Economic Area, may be imported into the customs territory of Ukraine exclusively by business entities engaged in the importation of investigational medicines, shall apply from 1 January 2028;_x000D_
from the date of entry into force of this Order until 1 January 2028, investigational medicinal products imported into the customs territory of Ukraine from countries that are not Member States of the European Union or members of the European Free Trade Association that are parties to the Agreement on the European Economic Area may be imported by the sponsor or by a person authorized by the sponsor on the basis of a power of attorney and/or a contract for the importation of investigational medicinal products into the customs territory of Ukraine.</t>
  </si>
  <si>
    <r>
      <rPr>
        <sz val="11"/>
        <rFont val="Calibri"/>
      </rPr>
      <t>https://members.wto.org/crnattachments/2026/TBT/UKR/26_03006_00_x.pdf
https://members.wto.org/crnattachments/2026/TBT/UKR/26_03006_01_x.pdf
https://moz.gov.ua/uk/povidomlennya-pro-oprilyudnennya-proyektu-nakazu-ministerstva-ohoroni-zdorov-ya-ukrayini-deyaki-pitannya-shodo-vvezennya-na-mitnu-teritoriyu-ukrayini-obliku-zberigannya-vikoristannya-znishennya-utilizaciyi</t>
    </r>
  </si>
  <si>
    <t>Law of Ukraine No. 2469-IX "On Medicines" of 28 July 2022;_x000D_
Order of the Ministry of Health of Ukraine No. 184 of 16 February 2026 “Certain Issues Concerning the Procedure for Conducting Clinical Studies (Trials) of Medicines”_x000D_
Directive 2001/83/EC of the European Parliament and of the Council of 6 November 2001 on the Community code relating to medicinal products for human use;_x000D_
Regulation (EU) No 536/2014 of the European Parliament and of the Council of 16 April 2014 on clinical trials on medicinal products for human use, and repealing Directive 2001/20/EC;_x000D_
Commission Delegated Regulation (EU) 2017/1569 of 23 May 2017 supplementing Regulation (EU) No 536/2014 of the European Parliament and of the Council by specifying principles of and guidelines for good manufacturing practice for investigational medicinal products for human use and arrangements for inspections. </t>
  </si>
  <si>
    <t>Regulatory Guide: Acceptability of ASME OM-2 Code, Component 
Testing Requirements at Nuclear Facilities</t>
  </si>
  <si>
    <t>Direct final guide; issuance and post-promulgation comment period - The U.S. Nuclear Regulatory Commission (NRC) is issuing Regulatory Guide (RG) 1.220, Revision 0, ''Acceptability of ASME OM-2 Code, Component Testing Requirements at Nuclear Facilities.'' This new RG endorses, with a regulatory position, the American Society of Mechanical Engineers (ASME) Operation and Maintenance OM-2 Code, Component Testing Requirements at Nuclear Facilities, 2024 Edition, and describes an approach that is acceptable to the NRC staff for the development and implementation of an Inservice Testing (IST) Program for all types of nuclear facilities. This RG is effective on the date of Federal Register Notice publication, with a 30-day post-promulgation comment period.</t>
  </si>
  <si>
    <t>Nuclear facilities component testing; Test conditions and procedures in general (ICS code(s): 19.020); Nuclear power plants. Safety (ICS code(s): 27.120.20)</t>
  </si>
  <si>
    <t>19.020 - Test conditions and procedures in general; 27.120.20 - Nuclear power plants. Safety</t>
  </si>
  <si>
    <r>
      <rPr>
        <sz val="11"/>
        <rFont val="Calibri"/>
      </rPr>
      <t>https://members.wto.org/crnattachments/2026/TBT/USA/26_03001_00_e.pdf
https://members.wto.org/crnattachments/2026/TBT/USA/26_03001_01_e.pdf</t>
    </r>
  </si>
  <si>
    <t xml:space="preserve">91 Federal Register (FR) 33770, 4 June 2026:_x000D_
https://www.govinfo.gov/content/pkg/FR-2026-06-04/html/2026-11191.htm_x000D_
https://www.govinfo.gov/content/pkg/FR-2026-06-04/pdf/2026-11191.pdfThis direct final guide; issuance and post-promulgation comment 
period is identified by Docket Number NRC-2025-0677. The Docket Folder is available on Regulations.gov at https://www.regulations.gov/docket/NRC-2025-0677/document and provides access to primary documents as well as comments received. Documents are also accessible from Regulations.gov by searching the Docket Number. _x000D_
_x000D_
</t>
  </si>
  <si>
    <t>Significant New Use Rules on Certain Chemical Substances (25-
3.5e)</t>
  </si>
  <si>
    <t>Environmental protection (ICS code(s): 13.020); Production in the chemical industry (ICS code(s): 71.020); Products of the chemical industry (ICS code(s): 71.100)</t>
  </si>
  <si>
    <r>
      <rPr>
        <sz val="11"/>
        <rFont val="Calibri"/>
      </rPr>
      <t>https://members.wto.org/crnattachments/2026/TBT/USA/26_03004_00_e.pdf</t>
    </r>
  </si>
  <si>
    <t>91 Federal Register (FR) 34480, 5 June 2026; Title 40 Code of Federal Regulations (CFR) Part 721_x000D_
https://www.govinfo.gov/content/pkg/FR-2026-06-05/html/2026-11319.htm_x000D_
https://www.govinfo.gov/content/pkg/FR-2026-06-05/pdf/2026-11319.pdfThis notice is identified by Docket Number EPA-HQ-OPPT-2025-2169. The Docket Folder is available from Regulations.gov at https://www.regulations.gov/docket/EPA-HQ-OPPT-2025-2169/document and provides access to primary documents as well as comments received. Documents are also accessible from Regulations.gov by searching the Docket Number. </t>
  </si>
  <si>
    <t>National Standard of the P.R.C., General specification for civil water heating stoves</t>
  </si>
  <si>
    <t>This document specifies the terms and definitions, classification and coding, technical requirements, safety requirements, test methods, inspection rules, marking, accompanying technical documents, packaging, transportation and storage of civil water‑heating coal‑burning stoves._x000D_
This document applies to civil water‑heating stoves and those with cooking functions that fueled by molded biomass fuels, firewood and commercial coal for civil use, with a rated heat supply of less than 100 kW, normal atmospheric rated working pressure, and an outlet water temperature not exceeding 80 ℃.</t>
  </si>
  <si>
    <t>Civil water heating stoves (HS code(s): 732119); (ICS code(s): 97.040.20)</t>
  </si>
  <si>
    <t>732119 - Appliances for baking, frying, grilling and cooking and plate warmers, for domestic use, of iron or steel, for solid fuel or other non-electric source of energy (excl. liquid or gaseous fuel, and large cooking appliances)</t>
  </si>
  <si>
    <t>97.040.20 - Cooking ranges, working tables, ovens and similar appliances</t>
  </si>
  <si>
    <t>Prevention of deceptive practices and consumer protection (TBT); Protection of human health or safety (TBT); Protection of the environment (TBT); Quality requirements (TBT)</t>
  </si>
  <si>
    <r>
      <rPr>
        <sz val="11"/>
        <rFont val="Calibri"/>
      </rPr>
      <t>https://members.wto.org/crnattachments/2026/TBT/CHN/26_02952_00_x.pdf</t>
    </r>
  </si>
  <si>
    <t>National Standard of the P.R.C., Sterilization of health care products—Moist heat—Requirements for the development,validation and routine control of a sterilization process for medical devices</t>
  </si>
  <si>
    <t>This document specifies requirements for the development, qualification, and routine control of moist heat sterilization processes for medical devices, applicable to industrial sterilization applications._x000D_
This document contains guidance intended to explain requirements set forth in the normative sections, so as to promote good practices related to moist heat sterilization processes specified herein._x000D_
This document does not apply to the development, qualification, and routine control of processes for the inactivation of agents causing transmissible spongiform encephalopathies (e.g., scrapie, bovine spongiform encephalopathy, and Creutzfeldt-Jakob disease)._x000D_
This document does not specify occupational safety requirements related to the design and operation of moist heat sterilization facilities.</t>
  </si>
  <si>
    <t>Medical devices sterilized by moist heat using saturated steam, steam or air-steam mixed gas, water spray, water immersion, etc. (HS code(s): 300590; 392329; 701790; 842129; 901831; 901839; 902131); (ICS code(s): 11.080.10)</t>
  </si>
  <si>
    <t>300590 - Wadding, gauze, bandages and the like, e.g. dressings, adhesive plasters, poultices, impregnated or covered with pharmaceutical substances or put up for retail sale for medical, surgical, dental or veterinary purposes (excl. adhesive dressings and other articles having an adhesive layer); 392329 - Sacks and bags, incl. cones, of plastics (excl. those of polymers of ethylene); 701790 - Laboratory, hygienic or pharmaceutical glassware, whether or not graduated or calibrated (excl. glass having a linear coefficient of expansion &lt;= 5 x 10 -6 per kelvin within a temperature range of 0°C to 300°C or of fused quartz or other fused silica, containers for the conveyance or packing of goods, measuring, checking or medical instruments and apparatus of chapter 90); 842129 - Machinery and apparatus for filtering or purifying liquids (excl. such machinery and apparatus for water and other beverages, oil or petrol-filters for internal combustion engines and artificial kidneys); 901831 - Syringes, with or without needles, used in medical, surgical, dental or veterinary sciences; 901839 - Needles, catheters, cannulae and the like, used in medical, surgical, dental or veterinary sciences (excl. syringes, tubular metal needles and needles for sutures); 902131 - Artificial joints for orthopaedic purposes</t>
  </si>
  <si>
    <t>11.080.10 - Sterilizing equipment</t>
  </si>
  <si>
    <r>
      <rPr>
        <sz val="11"/>
        <rFont val="Calibri"/>
      </rPr>
      <t>https://members.wto.org/crnattachments/2026/TBT/CHN/26_02954_00_x.pdf</t>
    </r>
  </si>
  <si>
    <t>Draft amendment to insert new regulation 18BA and insertion of new Table VI and Table VII of the Fifth A Schedule of the Food Regulations 1985 [P.U.(A) 437/1985</t>
  </si>
  <si>
    <t>The proposed amendments to the Food Regulations 1985 [P.U.(A) 437/1985] are as follows: Regulation 18BA is to insert new regulations on sugar content grading labelling for packaged beverages by inserting particulars and conditions in labelling sugar content grading for packaged beverages. Table VI of the Fifth A Schedule is to insert new Table on the conditions for sugar content grading labelling. Table VII of the Fifth A Schedule is to insert new Table on the mark specification for sugar content grading labelling. </t>
  </si>
  <si>
    <t>Beverages (ICS:67.160)</t>
  </si>
  <si>
    <t>Beverages; Food standards</t>
  </si>
  <si>
    <t>Draft Amendments to the Technical Specification for the Verification and Inspection of Water Meters</t>
  </si>
  <si>
    <t>The Bureau of Standards, Metrology and Inspection (BSMI) proposes to amend the "Technical Specification for the Verification and Inspection of Water Meters by adding Section 4.8, which provides that where a water meter verified for metrological use is fitted with ancillary devices after [Date], legally mandated markings shall not be altered or their readability impaired, unless approval has been obtained from the dedicated weights and measures authority. </t>
  </si>
  <si>
    <t>Water Meters (For cold potable water meters only)</t>
  </si>
  <si>
    <t>13.060 - Water quality</t>
  </si>
  <si>
    <t>Prevention of deceptive practices and consumer protection (TBT); Quality requirements (TBT)</t>
  </si>
  <si>
    <r>
      <rPr>
        <sz val="11"/>
        <rFont val="Calibri"/>
      </rPr>
      <t>https://members.wto.org/crnattachments/2026/TBT/TPKM/26_02950_00_x.pdf
https://members.wto.org/crnattachments/2026/TBT/TPKM/26_02950_00_e.pdf</t>
    </r>
  </si>
  <si>
    <t>Government Gazette, Vol. 032, No. 090, dated 20 May 2026https://gazette.nat.gov.tw/egFront/e_detail.do?metaid=165699The Weights and Measures ActEnforcement Rules of the Weights and Measures Act</t>
  </si>
  <si>
    <t>Draft Resolution of the Cabinet of Ministers of Ukraine “Certain Issues Related to the Importation and Quality Control of Medicines”</t>
  </si>
  <si>
    <t>The draft Resolution has been developed to regulate the procedures for imports of medicines (except active pharmaceutical ingredients) into the territory of Ukraine, the state quality control of medicines imported into Ukraine,  quality control testing of medicines in a state laboratory or a laboratory authorised by a state control authority and the official batch release of certain biological medicines (immunological medicinal products and medicinal products derived from human blood or plasma).The draft Resolution proposes to amend the Resolution of the Cabinet of Ministers of Ukraine No. 287 of 14 March 2025 “On Approval of the Procedure for Importation of Medicines into the Territory of Ukraine” in order to establish a unified procedure for the importation of medicines and the state quality control of medicines imported into the territory of Ukraine. _x000D_
The draft Resolution also provides for the approval of the Procedure for State Quality Control of Medicines Conducted in a State Laboratory or a Laboratory Authorized by the State Control Authority; the Procedure for Official Batch Release of Certain Biological Medicines (Immunological Medicinal Products and Medicinal Products Derived from Human Blood or Human Plasma); the Criteria for Establishing the Annual Programme (Plan) for Sampling of Medicines and repeal certain resolutions of the Cabinet of Ministers of Ukraine, including Resolution No. 902 of 14 September 2005 “On Approval of the Procedure for State Quality Control of Medicinal Products Imported into Ukraine” and Resolution No. 260 of 3 February 2010 “Certain Issues of State Quality Control of Medicinal Products”.</t>
  </si>
  <si>
    <t xml:space="preserve">This Resolution shall enter into force simultaneously with the enactment of the Law of Ukraine of 28 July 2022 No. 2469-IX "On Medicines", i.e. 1 January 2027.
However, subparagraph 6 of paragraph 10 of the Procedure for the Official Batch Release of Certain Biological Medicines (Immunological Medicinal Products and Medicinal Products Derived from Human Blood or Plasma), approved by this Resolution, shall enter into force on January 1, 2028.
</t>
  </si>
  <si>
    <r>
      <rPr>
        <sz val="11"/>
        <rFont val="Calibri"/>
      </rPr>
      <t>https://members.wto.org/crnattachments/2026/TBT/UKR/26_02947_00_x.pdf
https://members.wto.org/crnattachments/2026/TBT/UKR/26_02947_01_x.pdf
https://members.wto.org/crnattachments/2026/TBT/UKR/26_02947_02_x.pdf
https://members.wto.org/crnattachments/2026/TBT/UKR/26_02947_03_x.pdf
https://members.wto.org/crnattachments/2026/TBT/UKR/26_02947_04_x.pdf
https://members.wto.org/crnattachments/2026/TBT/UKR/26_02947_05_x.pdf
https://members.wto.org/crnattachments/2026/TBT/UKR/26_02947_06_x.pdf
https://members.wto.org/crnattachments/2026/TBT/UKR/26_02947_07_x.pdf
https://members.wto.org/crnattachments/2026/TBT/UKR/26_02947_08_x.pdf
https://members.wto.org/crnattachments/2026/TBT/UKR/26_02947_09_x.pdf
https://members.wto.org/crnattachments/2026/TBT/UKR/26_02947_10_x.pdf
https://members.wto.org/crnattachments/2026/TBT/UKR/26_02947_11_x.pdf</t>
    </r>
  </si>
  <si>
    <t>Law of Ukraine No 2469  "On Medicines" of 28 July 2022; Resolution of the Cabinet of Ministers of Ukraine No. 902 "On approval of the Procedure for state quality control of medicines imported into Ukraine" of 14 September 2005 (as amended by the Resolution of the Cabinet of Ministers of Ukraine of 08 August 2012 No. 793); Resolution of the Cabinet of Ministers of Ukraine No. 287 "On Approval of the Procedure for Imports of Medicines into the Territory of Ukraine" of 14 March 2025;Directive 2001/83/EC of the European Parliament and of the Council of 6 November 2001 on the Community code relating to medicinal products for human use.</t>
  </si>
  <si>
    <t>Draft Resolution of the Cabinet of Ministers of Ukraine "On Repealing Certain Resolutions of the Cabinet of Ministers of Ukraine"</t>
  </si>
  <si>
    <t>The draft Resolution provides for the repeal of Resolution of the Cabinet of Ministers of Ukraine No. 186 of 3 March 2022 "Certain Issues of Food Labelling under Martial Law" and Resolution of the Cabinet of Ministers of Ukraine No. 234 of 9 March 2022 "On Measures to Ensure the Uninterrupted Supply of Imported Foodstuffs and Feed under Martial Law"._x000D_
These Resolutions were adopted as temporary measures to ensure food security under martial law and introduced simplified food labelling requirements in cases of shortages of raw materials and the need for prompt changes to product formulations, as well as provisions allowing the placing on the market of imported food products and feed labelled in a language other than the state language._x000D_
The draft Resolution establishes that food products and feed whose labelling information is provided in accordance with the provisions of Resolution No. 186 of 3 March 2022 and Resolution No. 234 of 9 March 2022 may be placed on the market  within the territory of Ukraine: _x000D_
food products – until the expiry of the minimum durability date or the "use by" date; _x000D_
feed – until the expiry of the minimum storage period._x000D_
The adoption of the draft Resolution will ensure the full application of general labelling requirements in accordance with Law of Ukraine “On Information for Consumers regarding Food Products” and the Law of Ukraine “On Safety and Hygiene of Feed”.</t>
  </si>
  <si>
    <t>Food products and feeds</t>
  </si>
  <si>
    <t>65.120 - Animal feeding stuffs; 67 - FOOD TECHNOLOGY</t>
  </si>
  <si>
    <r>
      <rPr>
        <sz val="11"/>
        <rFont val="Calibri"/>
      </rPr>
      <t>https://members.wto.org/crnattachments/2026/TBT/UKR/26_02957_00_x.pdf
https://members.wto.org/crnattachments/2026/TBT/UKR/26_02957_01_x.pdf
https://me.gov.ua/Documents/Detail/a20f70fe-85e0-4e8f-a57e-ad1420a6b7b1?lang=uk-UA&amp;title=ProktPostanoviKabinetuMinistrivUkrainiproViznanniaTakimi-SchoVtratiliChinnist-DeiakikhPostanovKabinetuMinistrivUkraini</t>
    </r>
  </si>
  <si>
    <t>Laws of Ukraine "On Information for Consumers on Food Products";  "On Feed Safety and Hygiene";Resolution of the Cabinet of Ministers of Ukraine No. 186 of 3 March 2022 “Certain Issues of Food Labelling under Martial Law”;Resolution of the Cabinet of Ministers of Ukraine No. 234 of 9 March 2022 “On Measures to Ensure the Uninterrupted Supply of Imported Foodstuffs and Feed under Martial Law”;Resolution of the Cabinet of Ministers of Ukraine No. 922 of 19 August 2022 “On Amendment to the Resolution of the Cabinet of Ministers of Ukraine of 9 March 2022 No. 234” (notified in the document G/TBT/N/UKR/218/Add.1).</t>
  </si>
  <si>
    <t>Updating Technical Standards Document 208 (3 pages, available in English and French) Proposed Technical Standards Document (TSD) 208 (94 pages, available in English and French)</t>
  </si>
  <si>
    <t>Transport Canada is proposing to update Technical Standards Document (TSD) 208 referenced in the Motor Vehicle Safety Regulations (MVSR) pertaining to child restraint systems used in air bag suppression and low risk deployment testing and seatbelt reminder requirements.</t>
  </si>
  <si>
    <t>Motor vehicle: (ICS: 43.020, 43.080)</t>
  </si>
  <si>
    <t>43.020 - Road vehicles in general; 43.080 - Commercial vehicles</t>
  </si>
  <si>
    <t>Transport Canada is proposing changes to TSD 208 that will ensure that the child restraint systems we use to test advanced air bags represent the current market. These updates will make it easier for vehicle manufacturers and labs to get child restraint systems for testing and increase passenger safety through updates to passenger warning systems.</t>
  </si>
  <si>
    <t>On the date of publication of the TSD</t>
  </si>
  <si>
    <t>Mandatory compliance – 01 September 2028</t>
  </si>
  <si>
    <r>
      <rPr>
        <sz val="11"/>
        <rFont val="Calibri"/>
      </rPr>
      <t xml:space="preserve">https://tc.canada.ca/en/corporate-services/consultations/updating-technical-standards-document-208 (English)
https://tc.canada.ca/fr/services-generaux/consultations/mise-jour-document-normes-technique-208 (French)
</t>
    </r>
  </si>
  <si>
    <t>Transport Canada website:Consultation: Updating Technical Standards Document 208 _x000D_
https://tc.canada.ca/en/corporate-services/consultations/updating-technical-standards-document-208 (English)https://tc.canada.ca/fr/services-generaux/consultations/mise-jour-document-normes-technique-208 (French)</t>
  </si>
  <si>
    <t>Protocolo PC Nº123 :2026 - Válvulas de accionamiento manual destinadas a cilindros portátiles de material compuesto para GLP</t>
  </si>
  <si>
    <t>The notified Protocol establishes the certification procedure for manually operated valves for portable composite LPG cylinders. The scope of the notified Protocol extends to manually operated valves with a pressure relief valve. These valves can also include any of the following safety features: a fixed liquid level gauge, a non-return valve, and an excess flow valve.</t>
  </si>
  <si>
    <t>Válvulas de accionamiento manual destinadas a cilindros portátiles de material compuesto para GLP</t>
  </si>
  <si>
    <t>23.060 - Valves</t>
  </si>
  <si>
    <r>
      <rPr>
        <sz val="11"/>
        <rFont val="Calibri"/>
      </rPr>
      <t>https://members.wto.org/crnattachments/2026/TBT/CHL/26_02896_00_s.pdf</t>
    </r>
  </si>
  <si>
    <t>• Ley Nº 18.410:1985, crea la Superintendencia de Electricidad y Combustibles (SEC), del Ministerio de Economía, Fomento y Reconstrucción• Decreto Supremo Nº 298, de 2005, Reglamento para la Certificación de Productos Eléctricos y de Combustibles, del Ministerio de Economía, Fomento y Reconstrucción.• UNE EN ISO 15995:2011- Specifications and testing of LPG cylinder valves — Manually operated.• Resolución Exenta N° 0431 del 23/08/2010 del Ministerio de Energía.G/TBT/N/CHL/797- 2 -</t>
  </si>
  <si>
    <t>Protocolo de Ensayo de Seguridad PC Nº 65/3 :2026 - Calefactores radiantes infrarrojos para exteriores que utilizan combustibles gaseosos.</t>
  </si>
  <si>
    <t>The notified Protocol establishes the certification procedure for gas-fired outdoor infra-red patio heaters, in accordance with CSA/ANSI Z83.26:2020 – CSA 2.37:2020.In addition, the product covered by this Protocol must comply with SEC Exempt Resolution No. 745:2004, or any provision that replaces it; the appliance must therefore be marketed with a built-in hose and regulator.</t>
  </si>
  <si>
    <t>Calefactores radiantes infrarrojos para exteriores que utilizan combustibles gaseosos</t>
  </si>
  <si>
    <t>97.100 - Domestic, commercial and industrial heating appliances</t>
  </si>
  <si>
    <r>
      <rPr>
        <sz val="11"/>
        <rFont val="Calibri"/>
      </rPr>
      <t>https://members.wto.org/crnattachments/2026/TBT/CHL/26_02911_00_s.pdf</t>
    </r>
  </si>
  <si>
    <t>• Ley Nº 18.410:1985, crea la Superintendencia de Electricidad y Combustibles (SEC), del Ministerio de Economía, Fomento y Reconstrucción.• Decreto Supremo Nº 298, de 2005, Reglamento para la Certificación de Productos Eléctricos y de Combustibles, del Ministerio de Economía, Fomento y Reconstrucción.• CSA/ANSI Z83.26:2020 – CSA 2.37:2020• Resolución Exenta N° 0431 del 23/08/2010 del Ministerio de Energía.G/TBT/N/CHL/798- 2 -</t>
  </si>
  <si>
    <t>Draft Decree of the Head of the Halal Product Assurance Organizing Agency  Number … of 2026 Concerning Guidelines for the Implementation of the Halal Assurance System for Cosmetics</t>
  </si>
  <si>
    <t>This draft regulation establishes Guidelines for the Implementation of the Halal Assurance System (HAS) for cosmetic products. The guidelines are intended to assist business operators, halal supervisors, halal auditors, halal product assurance inspectors, and other stakeholders in implementing the Halal Assurance System in accordance with Indonesia's Halal Product Assurance Law and Government Regulation No. 42 of 2024.The regulation provides guidance on the criteria for the Halal Assurance System applicable to cosmetic products and identifies critical halal control points throughout the production process to ensure the continuity of halal compliance. The guidelines aim to facilitate consistent implementation of halal requirements, support compliance with applicable regulations and standards, and ensure that cosmetic products meet halal requirements in accordance with Islamic principles.</t>
  </si>
  <si>
    <t>Cosmetic product </t>
  </si>
  <si>
    <r>
      <rPr>
        <sz val="11"/>
        <rFont val="Calibri"/>
      </rPr>
      <t>https://members.wto.org/crnattachments/2026/TBT/IDN/26_02914_00_x.pdf</t>
    </r>
  </si>
  <si>
    <t>Draft amendments to the Rules for registration and examination of safety, quality and effectiveness of medical devices</t>
  </si>
  <si>
    <t>The draft amendments to the Rules for registration and examination of safety, quality and effectiveness of medical devices provides for the possibility of suspending the validity of the marketing authorization in the event that there is no valid report on the results of inspection in the marketing authorization application of a medical device in order to prevent the release into circulation of a poor quality medical product.</t>
  </si>
  <si>
    <t>Cotton wool, gauze, bandages and similar articles (for example, bandages, Band-Aids, poultices), im pregnated or coated with pharmaceutical substances or packaged in forms or packages for retail sale, intended for use in medicine, surgery, dentistry or veterinary medicine (HS 3005); Devices and instruments used in medicine, surgery, dentistry or veterinary m edicine, including scintigraphic equipment, other electro-medical equipment and vision testers (HS 9018); Equipment based on the use of X-ray, alpha, beta or gamma radiation, intended or not intended for medical, surgical, dental or veterinary use, including X-ray or radiotherapy equipment, X-ray tubes and other X-ray generators, high-voltage generators, shields and control panels, screens, tables, chairs and similar products for examination or treatment (HS 9022); Medical, surgical, dental or veterinary furniture (for example, operating tables, examination tables, hospital beds with mechanical devices, dental chairs); barber chairs and similar chairs with devices for rotating and simultaneously for tilting and lifting; parts of the above-mentioned products (HS Code 9402).</t>
  </si>
  <si>
    <t>3005 - Wadding, gauze, bandages and the like, e.g. dressings, adhesive plasters, poultices, impregnated or covered with pharmaceutical substances or put up for retail sale for medical, surgical, dental or veterinary purposes; 9018 - Instruments and appliances used in medical, surgical, dental or veterinary sciences, incl. scintigraphic apparatus, other electro-medical apparatus and sight-testing instruments, n.e.s.; 9022 - Apparatus based on the use of X-rays or of alpha, beta, gamma or other ionising radiation, whether or not for medical, surgical, dental or veterinary uses, incl. radiography or radiotherapy apparatus, X-ray tubes and other X-ray generators, high tension generators, control panels and desks, screens, examination or treatment tables, chairs and the like; 9402 - Medical, surgical, dental or veterinary furniture, e.g. operating tables, examination tables, hospital beds with mechanical fittings and dentists' chairs; barbers' chairs and similar chairs having rotating as well as both reclining and elevating movement; parts thereof</t>
  </si>
  <si>
    <t>11.040 - Medical equipment</t>
  </si>
  <si>
    <t>Draft amendments to the Rules for registration and examination of safety, quality and effectiveness of medical deviceshttps://regulation.eaeunion.org/orv/3481/Decision of the Council of the Eurasian Economic Commission No. 46 of February 12, 2016https://eec.eaeunion.org/en/comission/department/deptexreg/ls1/MD_acts.php</t>
  </si>
  <si>
    <t>Draft Regulatory Guide: Application and Testing of Onsite 
Emergency Alternating Current Power Sources in Production and 
Utilization Facilities</t>
  </si>
  <si>
    <t>Draft guide; request for comment - The U.S. Nuclear Regulatory Commission (NRC) is issuing for public comment draft regulatory guide (DG), DG-1477, ''Application and Testing of Onsite Emergency Alternating Current Power Sources in Production and Utilization Facilities.'' This DG is proposed Revision 5 of Regulatory Guide (RG) 1.9 with a new title. The proposed revision to the RG provides guidance that the staff of the NRC considers acceptable to comply with the NRC regulations for onsite emergency alternating current (AC) power sources in production and utilization facilities. These power sources include emergency diesel generators (EDGs), combustion turbine generators (CTGs) and other types of onsite emergency AC power sources.</t>
  </si>
  <si>
    <t>Emergency alternating current (AC) power source testing; Test conditions and procedures in general (ICS code(s): 19.020); Nuclear power plants. Safety (ICS code(s): 27.120.20)</t>
  </si>
  <si>
    <r>
      <rPr>
        <sz val="11"/>
        <rFont val="Calibri"/>
      </rPr>
      <t>https://members.wto.org/crnattachments/2026/TBT/USA/26_02909_00_e.pdf
https://members.wto.org/crnattachments/2026/TBT/USA/26_02909_01_e.pdf</t>
    </r>
  </si>
  <si>
    <t xml:space="preserve">91 Federal Register (FR) 33003, 2 June 2026:_x000D_
https://www.govinfo.gov/content/pkg/FR-2026-06-02/html/2026-10978.htm_x000D_
https://www.govinfo.gov/content/pkg/FR-2026-06-02/pdf/2026-10978.pdf_x000D_
https://www.nrc.gov/docs/ML2600/ML26007A205.pdfThis draft guide; request for comment is identified by Docket Number NRC-2026-0826. The Docket Folder is available on Regulations.gov at https://www.regulations.gov/docket/NRC-2026-0826/document and provides access to primary and supporting documents as well as comments received. Documents are also accessible from Regulations.gov by searching the Docket Number. _x000D_
_x000D_
_x000D_
</t>
  </si>
  <si>
    <t>Pipeline Safety: Breakout Tank Inspection Rule</t>
  </si>
  <si>
    <t>Notice of proposed rulemaking - Breakout tanks are used to ''relieve surges in a hazardous liquid pipeline system'' or to ''receive and store hazardous liquid transported by a pipeline for reinjection and continued transportation by pipeline.'' American Petroleum Institute Standard 653 (API Std 653) sets industry standards for the inspection, repair, alteration, and reconstruction of aboveground storage tanks. The Pipeline and Hazardous Materials Safety Administration (PHMSA) currently incorporates the 3rd edition of API Std 653 (issued December 2001) by reference into its regulations for breakout tanks. In this rulemaking, PHMSA is proposing to update its regulations for breakout tanks to incorporate the 5th edition of API Std 653 (issued November 2014) by reference. As a key part of this, PHMSA is proposing to authorize the use of risk-based inspection (RBI) procedures for establishing the inspection intervals of in-service breakout tanks.</t>
  </si>
  <si>
    <t>Breakout tank inspection; Quality (ICS code(s): 03.120); Accident and disaster control (ICS code(s): 13.200); Fluid storage devices (ICS code(s): 23.020)</t>
  </si>
  <si>
    <t>03.120 - Quality; 13.200 - Accident and disaster control; 23.020 - Fluid storage devices</t>
  </si>
  <si>
    <r>
      <rPr>
        <sz val="11"/>
        <rFont val="Calibri"/>
      </rPr>
      <t>https://members.wto.org/crnattachments/2026/TBT/USA/26_02910_00_e.pdf</t>
    </r>
  </si>
  <si>
    <t xml:space="preserve">91 Federal Register (FR) 32919, 2 June 2026; Title 49 Code of Federal Regulations (CFR) Part 195_x000D_
https://www.govinfo.gov/content/pkg/FR-2026-06-02/html/2026-10969.htm_x000D_
https://www.govinfo.gov/content/pkg/FR-2026-06-02/pdf/2026-10969.pdfThis notice of proposed rulemaking is identified by Docket Number PHMSA-2025-1271. The Docket Folder is available on Regulations.gov at https://www.regulations.gov/docket/PHMSA-2025-1271/document and provides access to primary and supporting documents as well as comments received. Documents are also accessible from Regulations.gov by searching the Docket Number. _x000D_
_x000D_
</t>
  </si>
  <si>
    <t>GCC Technical regulation for "Vehicles - "eCall" Emergency calls Technical Requirements"</t>
  </si>
  <si>
    <t>GCC Technical Regulations for Vehicles - "eCall" Emergency calls Technical Requirements, This regulation is concerned with the technical requirements for the emergency call system (eCall) for all passenger vehicles not more than eight seats in addition to the driver's (regardless of the vehicle's weight) and for light-duty vehicles with a weight not exceeding 3500 kg, which are imported or manufactured for registration and licensing in the GCC countries This standard exempted vehicle produced in small series.</t>
  </si>
  <si>
    <t>Road vehicles in general (ICS code(s): 43.020)</t>
  </si>
  <si>
    <r>
      <rPr>
        <sz val="11"/>
        <rFont val="Calibri"/>
      </rPr>
      <t>https://members.wto.org/crnattachments/2026/TBT/ARE/26_02883_00_e.pdf</t>
    </r>
  </si>
  <si>
    <t>DEAS 847-4: 2025, Cosmetics — Analytical methods — Part 4: Determination of acid value and free fatty acids, Second Edition</t>
  </si>
  <si>
    <t>This Draft East African Standard prescribes the test method for the determination of acid value and free fatty acids in oils and fats for cosmetic industry.</t>
  </si>
  <si>
    <r>
      <rPr>
        <sz val="11"/>
        <rFont val="Calibri"/>
      </rPr>
      <t>https://members.wto.org/crnattachments/2026/TBT/UGA/26_02874_00_e.pdf</t>
    </r>
  </si>
  <si>
    <t>EAS 847-1, Cosmetics — Analytical methods — Part 1: Glossary of termsEAS 847-4: 2017, Cosmetics — Analytical methods — Part 4: Determination of acid value and free fatty acids.</t>
  </si>
  <si>
    <t>DEAS 847-3: 2025, Cosmetics — Analytical methods — Part 3: Determination of insoluble impurities, Second edition.</t>
  </si>
  <si>
    <t>This Draft East African Standard prescribes the test method for the determination of insoluble impurities in oils and fats for cosmetic industry.</t>
  </si>
  <si>
    <r>
      <rPr>
        <sz val="11"/>
        <rFont val="Calibri"/>
      </rPr>
      <t>https://members.wto.org/crnattachments/2026/TBT/UGA/26_02875_00_e.pdf</t>
    </r>
  </si>
  <si>
    <t>EAS 847-1, Cosmetics — Analytical methods — Part 1: Glossary of terms.EAS 847-3: 2017, Cosmetics — Analytical methods — Part 3: Determination of insoluble impurities.</t>
  </si>
  <si>
    <t>DEAS 847-2: 2025, Cosmetics — Analytical methods — Part 2: Determination of moisture content and volatile matter content, Second Edition.</t>
  </si>
  <si>
    <t>This Draft East African Standard prescribes the test methods for the determination of moisture content and volatile matter content in oils for cosmetic industry.</t>
  </si>
  <si>
    <r>
      <rPr>
        <sz val="11"/>
        <rFont val="Calibri"/>
      </rPr>
      <t>https://members.wto.org/crnattachments/2026/TBT/UGA/26_02877_00_e.pdf</t>
    </r>
  </si>
  <si>
    <t>EAS 847-1, Cosmetics — Analytical methods — Part 1: Glossary of termsEAS 847-2: 2017, Cosmetics — Analytical methods — Part 2: Determination of moisture content and volatile matter content.</t>
  </si>
  <si>
    <t>DEAS 1355:2025, Bath salt — Specification, First Edition</t>
  </si>
  <si>
    <t>This Draft East African Standard specifies requirements, sampling and test methods for bath salts. The standard is applicable to Epsom salts, Dead Sea salts and Himalayan salts.</t>
  </si>
  <si>
    <t>Perfumed bath salts and other bath and shower preparations (HS code(s): 330730); Cosmetics. Toiletries (ICS code(s): 71.100.70); Relief salts; Bath crystals; Epsom salts, Dead Sea salts; Himalayan salts</t>
  </si>
  <si>
    <t>330730 - Perfumed bath salts and other bath and shower preparations</t>
  </si>
  <si>
    <r>
      <rPr>
        <sz val="11"/>
        <rFont val="Calibri"/>
      </rPr>
      <t>https://members.wto.org/crnattachments/2026/TBT/UGA/26_02879_00_e.pdf</t>
    </r>
  </si>
  <si>
    <t>EAS 346, Labelling of cosmetics — RequirementsEAS 846, Glossary of terms relating to the cosmetic industryEAS 377 (all parts), Cosmetics and cosmetic productsEAS 847-1, Cosmetics — Analytical methods — Part 1: Glossary of termsEAS 847-16, Cosmetics — Analytical methods — Part 16: Determination of lead, mercury and arsenic contentEAS 847-17, Cosmetics — Analytical methods — Part 17: Determination of pHEAS 847-25, Cosmetics — Analytical methods — Part 25: Determination of finenessIS0 2479, Sodium chloride for industrial use — Determination of matter insoluble in water or in acid and preparation of principal solutions for other determinationsIS0 2480, Sodium chloride for industrial use — Determination of sulphate content — Barium sulphate gravimetric methodISO 2482, Sodium chloride for industrial use — Determination of calcium and magnesium contents — EDTA complexometric methodsISO 2483, Sodium chloride for industrial use — Determination of the loss of mass at 110 degrees CISO 15774, Animal and vegetable fats and oils — Determination of cadmium content by direct graphite furnace atomic absorption spectrometryISO 16212, Cosmetics — Microbiology — Enumeration of yeast and mouldISO 18416, Cosmetics — Microbiology — Detection of Candida albicansISO 21149, Cosmetics — Microbiology — Enumeration and detection of aerobic mesophilic bacteriaISO 21150, Cosmetics — Microbiology — Detection of Escherichia coliISO 22717, Cosmetics — Microbiology — Detection of Pseudomonas aeruginosaISO 22718, Cosmetics — Microbiology — Detection of Staphylococcus aureusISO 24153, Random sampling and randomisation proceduresCODEX STAN 150-1985, Standard for food grade saltEAS 35:2021, Fortified edible salt— SpecificationIS 2730:1977, Magnesium sulphate (Epsom salt)Maflahah, I., Febriana, R. N., Indarto, C., &amp; Asfan, D. F. (2022, July). Characterizing the quality of bath salt enriched with lemongrass essential oils as fragrant agent. In IOP Conference Series: Earth and Environmental Science (Vol. 1059, No. 1, p. 012074). IOP Publishing.Proksch, E., Nissen, H. P., Bremgartner, M., &amp; Urquhart, C. (2005). Bathing in a magnesium‐rich Dead Sea salt solution improves skin barrier function, enhances skin hydration, and reduces inflammation in atopic dry skin. International journal of dermatology, 44(2), 151-157.</t>
  </si>
  <si>
    <t>DEAS 1354:2025, Castor oil for cosmetic use — Specification, First Edition</t>
  </si>
  <si>
    <t>This Draft East African Standard specifies requirements, sampling and test methods for castor oil for cosmetic use.</t>
  </si>
  <si>
    <t>Castor oil and fractions thereof, whether or not refined, but not chemically modified (HS code(s): 151530); Cosmetics. Toiletries (ICS code(s): 71.100.70)</t>
  </si>
  <si>
    <t>151530 - Castor oil and fractions thereof, whether or not refined, but not chemically modified</t>
  </si>
  <si>
    <r>
      <rPr>
        <sz val="11"/>
        <rFont val="Calibri"/>
      </rPr>
      <t>https://members.wto.org/crnattachments/2026/TBT/UGA/26_02880_00_e.pdf</t>
    </r>
  </si>
  <si>
    <t>EAS 346, Labelling of cosmetics — RequirementsEAS 846, Glossary of terms relating to the cosmetic industryEAS 847-1, Cosmetics — Analytical methods — Part 1: Glossary of termsEAS 847-2, Cosmetics — Analytical methods — Part 2: Determination of moisture content and volatile matter contentEAS 847-5, Cosmetics — Analytical methods — Part 5: Determination of unsaponifiable matterEAS 847-7, Cosmetics — Analytical methods — Part 7: Determination of specific gravityEAS 847-9, Cosmetics — Analytical methods — Part 9: Determination of colourEAS 847-10, Cosmetics — Analytical methods — Part 10: Determination of acetyl value and hydroxyl valueEAS 847-13, Cosmetics — Analytical methods — Part 13: Determination of rancidityEAS 847-16, Cosmetics — Analytical methods — Part 16: Determination of lead, mercury and arsenic contentISO 660, Animal and vegetable fats and oils — Determination of acid value and acidityISO 663, Animal and vegetable fats and oils — Determination of insoluble impurities contentISO 3657, Animal and vegetable fats and oils — Determination of saponification valueISO 3960, Animal and vegetable fats and oils — Determination of peroxide value — Iodometric (visual) endpoint determinationISO 3961, Animal and vegetable fats and oils — Determination of iodine valueISO 6320, Animal and vegetable fats and oils — Determination of refractive indexISO 16212, Cosmetics — Microbiology — Enumeration of yeast and mouldISO 18416, Cosmetics — Microbiology — Detection of Candida albicansISO 21149, Cosmetics — Microbiology — Enumeration and detection of aerobic mesophilic bacteriaISO 22717, Cosmetics — Microbiology — Detection of Pseudomonas aeruginosaISO 22718, Cosmetics — Microbiology — Detection of Staphylococcus aureusISO 24153, Random sampling and randomisation proceduresUS 2275:2021, Castor oil for cosmetic industry — Specification</t>
  </si>
  <si>
    <t>DEAS 1353:2025, Bath oil — Specification, First edition</t>
  </si>
  <si>
    <t>This Draft East African Standard specifies requirements, sampling and test methods for bath oil based on refined vegetable oils or vegetable oils blends, mineral oils or mixture of the vegetable oils and mineral oils, for application on the skin or added to bath water.</t>
  </si>
  <si>
    <t>Perfumed bath salts and other bath and shower preparations (HS code(s): 330730); Cosmetics. Toiletries (ICS code(s): 71.100.70); Bath oil</t>
  </si>
  <si>
    <r>
      <rPr>
        <sz val="11"/>
        <rFont val="Calibri"/>
      </rPr>
      <t>https://members.wto.org/crnattachments/2026/TBT/UGA/26_02881_00_e.pdf</t>
    </r>
  </si>
  <si>
    <t>EAS 346, Labelling of cosmetics — RequirementsEAS 377 (all parts), Cosmetics and cosmetic productsEAS 846, Glossary of terms relating to the cosmetic industryEAS 847-1, Cosmetics — Analytical methods — Part 1: Glossary of termsEAS 847-2, Cosmetics — Analytical methods — Part 2: Determination of moisture content and volatile matter contentEAS 847-4, Cosmetics — Analytical methods — Part 4: Determination of acid value and free fatty acidsEAS 847-16, Cosmetics — Analytical methods — Part 16: Determination of lead, mercury and arsenic contentISO 3960, Animal and vegetable fats and oils — Determination of peroxide value — Iodometric (visual) endpoint determinationISO 18416, Cosmetics — Microbiology — Detection of Candida albicansISO 21149, Cosmetics — Microbiology — Enumeration and detection of aerobic mesophilic bacteriaISO 22716, Cosmetics — Good Manufacturing Practices (GMP) — Guidelines on Good Manufacturing PracticesISO 22717, Cosmetics — Microbiology — Detection of Pseudomonas aeruginosaISO 22718, Cosmetics — Microbiology — Detection of Staphylococcus aureusISO 24153, Random sampling and randomisation proceduresUS 2392: 2021, Bath oil — Specification</t>
  </si>
  <si>
    <t xml:space="preserve">DEAS 847-1: 2025, Cosmetics — Analytical methods — Part 1: Glossary of terms, Second Edition_x000D_
</t>
  </si>
  <si>
    <t>This Draft East African Standard defines terms used in the test methods for oils and fats for cosmetic industry._x000D_
This standard does not deal with the specifications of the oils or fats.</t>
  </si>
  <si>
    <t>Consumer information, labelling (TBT); Prevention of deceptive practices and consumer protection (TBT); Harmonization (TBT); Reducing trade barriers and facilitating trade (TBT)</t>
  </si>
  <si>
    <r>
      <rPr>
        <sz val="11"/>
        <rFont val="Calibri"/>
      </rPr>
      <t>https://members.wto.org/crnattachments/2026/TBT/UGA/26_02889_00_e.pdf</t>
    </r>
  </si>
  <si>
    <t>EAS 847-1: 2017, Cosmetics — Analytical methods — Part 1: Glossary of terms</t>
  </si>
  <si>
    <t>DEAS 846: 2025, Glossary of terms relating to the cosmetic industry, Second Edition</t>
  </si>
  <si>
    <t>This Draft East African Standard defines the terms relating to the cosmetic industry.</t>
  </si>
  <si>
    <r>
      <rPr>
        <sz val="11"/>
        <rFont val="Calibri"/>
      </rPr>
      <t>https://members.wto.org/crnattachments/2026/TBT/UGA/26_02890_00_e.pdf</t>
    </r>
  </si>
  <si>
    <t>EAS 846: 2017, Glossary of terms relating to the cosmetic industry</t>
  </si>
  <si>
    <t>Cambodia</t>
  </si>
  <si>
    <t>Prakas on Technical Standards of Telecommunications Equipment </t>
  </si>
  <si>
    <t>This Prakas sets out the Technical Standards of Telecommunication Equipment, with the objective of ensuring interoperability, electromagnetic compatibility, the prevention of radio frequency interference, the safety of telecommunication equipment, infrastructure and networks equipment for users, as well as promoting harmonization between national standards and international standards.</t>
  </si>
  <si>
    <t>Electromagnets (excl. magnets for medical use); permanent magnets and articles intended to become permanent magnets after magnetization; electromagnetic or permanent magnet chucks, clamps and similar holding devices; electromagnetic couplings, clutches and brakes; electromagnetic lifting heads; parts thereof (HS code(s): 8505); Telephone sets, incl. smartphones and other telephones for cellular networks or for other wireless networks; other apparatus for the transmission or reception of voice, images or other data, incl. apparatus for communication in a wired or wireless network, parts thereof (excl. transmission or reception apparatus of heading 8443, 8525, 8527 or 8528) (HS code(s): 8517); Insulated "incl. enamelled or anodised" wire, cable "incl. coaxial cable" and other insulated electric conductors, whether or not fitted with connectors; optical fibre cables, made up of individually sheathed fibres, whether or not assembled with electric conductors or fitted with connectors (HS code(s): 8544)Note: Prakas on Technical Standards of Telecommunication Equipment covers the following Telecommunication Equipment:Wired Telecommunications Equipment in Appendix 1 and Radiocommunication equipment from Appendix 2 to Appendix 13 (Cellular Base Stations and Repeater Systems, Cellular Mobile Terminals, Land Mobile Radio, Short-Range Devices, Internet of Things, Ultra-Wide Band Devices, Intelligent Transport Systems, Maritime Radio Equipment, Aeronautical Radio Equipment, Amateur Radio Equipment, Global Mobile Personal Communication Satellite, and Integrated Receiver Decoder (IRD) for Use with 2nd Generation Digital Terrestrial Television Broadcasting System.</t>
  </si>
  <si>
    <t>8505 - Electromagnets (excl. magnets for medical use); permanent magnets and articles intended to become permanent magnets after magnetization; electromagnetic or permanent magnet chucks, clamps and similar holding devices; electromagnetic couplings, clutches and brakes; electromagnetic lifting heads; parts thereof; 8517 - Telephone sets, incl. smartphones and other telephones for cellular networks or for other wireless networks; other apparatus for the transmission or reception of voice, images or other data, incl. apparatus for communication in a wired or wireless network, parts thereof (excl. transmission or reception apparatus of heading 8443, 8525, 8527 or 8528); 8544 - Insulated "incl. enamelled or anodised" wire, cable "incl. coaxial cable" and other insulated electric conductors, whether or not fitted with connectors; optical fibre cables, made up of individually sheathed fibres, whether or not assembled with electric conductors or fitted with connectors</t>
  </si>
  <si>
    <t>29.060 - Electrical wires and cables; 29.100 - Components for electrical equipment; 33.050.10 - Telephone equipment</t>
  </si>
  <si>
    <r>
      <rPr>
        <sz val="11"/>
        <rFont val="Calibri"/>
      </rPr>
      <t>https://members.wto.org/crnattachments/2026/TBT/KHM/26_02876_00_e.pdf
https://members.wto.org/crnattachments/2026/TBT/KHM/26_02876_00_x.pdf</t>
    </r>
  </si>
  <si>
    <t>Prakas on Type Approvals and Conformity Assessment of Telecommunications Equipment and 5 Annexes </t>
  </si>
  <si>
    <t>Prakas on Type Approvals and Conformity Assessment of Telecommunications Equipment</t>
  </si>
  <si>
    <t>This Prakas sets out the conditions and procedures of Type Approval and conformity assessment of Telecommunications Equipment with the aim of ensuring the Telecommunications Equipment to be imported, distributed, supplied, or used in the Kingdom of Cambodia complies with relevant Technical Standards and regulations, as well as promoting consumer rights and fair competition.</t>
  </si>
  <si>
    <t>Electromagnets (excl. magnets for medical use); permanent magnets and articles intended to become permanent magnets after magnetization; electromagnetic or permanent magnet chucks, clamps and similar holding devices; electromagnetic couplings, clutches and brakes; electromagnetic lifting heads; parts thereof (HS code(s): 8505); Telephone sets, incl. smartphones and other telephones for cellular networks or for other wireless networks; other apparatus for the transmission or reception of voice, images or other data, incl. apparatus for communication in a wired or wireless network, parts thereof (excl. transmission or reception apparatus of heading 8443, 8525, 8527 or 8528) (HS code(s): 8517); Insulated "incl. enamelled or anodised" wire, cable "incl. coaxial cable" and other insulated electric conductors, whether or not fitted with connectors; optical fibre cables, made up of individually sheathed fibres, whether or not assembled with electric conductors or fitted with connectors (HS code(s): 8544)Note: The Prakas on Type Approvals and Conformity Assessment of Telecommunications Equipment covers the following Telecommunication Equipment:Wired Telecommunications Equipment in Appendix 1 and Radiocommunication equipment from Appendix 2 to Appendix 13 (Cellular Base Stations and Repeater Systems, Cellular Mobile Terminals, Land Mobile Radio, Short-Range Devices, Internet of Things, Ultra-Wide Band Devices, Intelligent Transport Systems, Maritime Radio Equipment, Aeronautical Radio Equipment, Amateur Radio Equipment, Global Mobile Personal Communication Satellite, and Integrated Receiver Decoder (IRD) for Use with 2nd Generation Digital Terrestrial Television Broadcasting System. </t>
  </si>
  <si>
    <t>8517 - Telephone sets, incl. smartphones and other telephones for cellular networks or for other wireless networks; other apparatus for the transmission or reception of voice, images or other data, incl. apparatus for communication in a wired or wireless network, parts thereof (excl. transmission or reception apparatus of heading 8443, 8525, 8527 or 8528); 8505 - Electromagnets (excl. magnets for medical use); permanent magnets and articles intended to become permanent magnets after magnetization; electromagnetic or permanent magnet chucks, clamps and similar holding devices; electromagnetic couplings, clutches and brakes; electromagnetic lifting heads; parts thereof; 8544 - Insulated "incl. enamelled or anodised" wire, cable "incl. coaxial cable" and other insulated electric conductors, whether or not fitted with connectors; optical fibre cables, made up of individually sheathed fibres, whether or not assembled with electric conductors or fitted with connectors</t>
  </si>
  <si>
    <r>
      <rPr>
        <sz val="11"/>
        <rFont val="Calibri"/>
      </rPr>
      <t>https://members.wto.org/crnattachments/2026/TBT/KHM/26_02878_00_e.pdf
https://members.wto.org/crnattachments/2026/TBT/KHM/26_02878_00_x.pdf</t>
    </r>
  </si>
  <si>
    <t>Prakas on Technical Standards of Telecommunications Equipment (KH-ENG) and 13 Appendices as well as International References Standards (ENG)</t>
  </si>
  <si>
    <t>DUS 1862: 2026, Biochar — Specification, First Edition</t>
  </si>
  <si>
    <t>This  Draft Uganda Standard specifies requirements, sampling and test methods for biochar. The standard applies to biochar produced from biomass through thermochemical conversion processes such as pyrolysis or gasification under limited oxygen conditions. This standard does not apply to charcoal used as fuel or biochar produced from hazardous or contaminated feedstock.Note: This Draft Uganda Standard was also notified to SPS Committee.</t>
  </si>
  <si>
    <t>FERTILISERS (HS code(s): 31); Agriculture (ICS code(s): 65080); Biochar</t>
  </si>
  <si>
    <t>65.080 - Fertilizers; 65 - Agriculture</t>
  </si>
  <si>
    <r>
      <rPr>
        <sz val="11"/>
        <rFont val="Calibri"/>
      </rPr>
      <t>https://members.wto.org/crnattachments/2026/TBT/UGA/26_02882_00_e.pdf</t>
    </r>
  </si>
  <si>
    <t>AOAC 2006.03, Arsenic, cadmium, cobalt, chromium, lead, molybdenum, nickel, and selenium in fertilizers — Microwave digestion and inductively coupled plasma-optical emission spectrometryISO 3310, Test sieves — Technical requirements and testingISO 7409, Fertilizers — Marking — Presentation and declarationsISO 8397, Solid fertilizers and soil conditioners — Test sievingISO 10390, Soil, treated biowaste and sludge – Determination of pHISO 10694, Soil quality — Determination of organic and total carbon after dry combustion (elementary analysis)ISO 11047, Soil quality — Determination of cadmium, chromium, cobalt, copper, lead, manganese, nickel and zinc — Flame and electrothermal atomic absorption spectrometric methodsISO 11260, Soil quality — Determination of effective cation exchange capacity and base saturation level using barium chloride solutionISO 11265, Environmental solid matrices — Determination of the specific electrical conductivityISO 11277, Soil quality — Determination of particle size distribution in mineral soil material — Method by sieving and sedimentationISO 11465, Sludge and solid environmental matrices — Determination of dry residue or water content and calculation of the dry matter fraction on a mass basisISO 12185, Crude petroleum, petroleum products and related products — Determination of density — Laboratory density meter with an oscillating U-tube sensorISO 14820-1, Fertilizers and liming materials — Sampling and sample preparation Part 1: SamplingISO 14820-2, Fertilizers and liming materials — Sampling and sample preparation Part 2: Sample preparationISO 16000-13, Indoor air Part 13: Determination of total (gas and particle-phase) polychlorinated dioxin-like biphenyls (PCBs) and polychlorinated dibenzo-p-dioxins/dibenzofurans (PCDDs/PCDFs) — Collection on sorbent-backed filtersISO 16649-2, Microbiology of food and animal feeding stuffs — Horizontal method for the enumeration of beta-glucuronidase-positive Escherichia coli Part 2: Colony-count technique at 44 degrees C using 5-bromo-4-chloro-3-indolyl beta-D-glucuronideISO 17318, Fertilizers and soil conditioners — Determination of arsenic, cadmium, chromium, lead and mercury contentsISO 17828, Solid biofuels — Determination of bulk densityISO 18122, Solid biofuels — Determination of ash contentISO 18123, Solid biofuels — Determination of volatile matterISO 18134, Solid biofuels — Determination of moisture contentISO 18287, Soil quality — Determination of polycyclic aromatic hydrocarbons (PAH) — Gas chromatographic method with mass spectrometric detection (GC-MS)ISO 18475, Environmental solid matrices — Determination of polychlorinated biphenyls (PCB) by gas chromatography - mass selective detection (GC-MS) or electron-capture detection (GC-ECD)ISO 21527-2, Microbiology of food and animal feeding stuffs — Horizontal method for the enumeration of yeasts and moulds. Part 2: Colony count technique in products with water activity less than or equal to 0,95ISO 23646, Soil quality — Determination of organochlorine pesticides by gas chromatography with mass selective detection (GC-MS) and gas chromatography with electron-capture detection (GC-ECD)ISO 29541, Coal and coke — Determination of total carbon, hydrogen and nitrogen — Instrumental methodUS EAS 1167, Organic fertilizer -Specification (1st Edition)US EAS 38, Labelling of pre-packaged foods — General requirementsUS ISO 4833-1, Microbiology of the food chain — Horizontal method for the enumeration of microorganisms — Part 1: Colony count at 30 °C by the pour plate techniqueUS ISO 6579-1, Microbiology of the food chain — Horizontal method for the detection, enumeration and serotyping of Salmonella Part 1: Detection of Salmonella spp. ES : 8757/ 2023, SOIL IMPROVERS – BIOCHAREN 13041, Soil improvers and growing media - Determination of physical properties – Dry bulk density, air volume, water volume, shrinkage value and total pore spaceASTM D 1762, Standard Test Method for Chemical Analysis of Wood CharcoalEPA 8270, Semi volatile organic compounds by gas chromatography/mass spectrometryEPA 8290, Polychlorinated Dibenzodioxins (PCDDs) and Polychlorinated Dibenzofurans (PCDFs) by High-Resolution Gas Chromatography/High Resolution Mass Spectrometry (HRGC/HRMS)EPA 8082 A, polychlorinated biphenyls (PCBs) by gas chromatographyEPA A Rapid-Test for Screening Biochar Effects on Seed GerminationLehmann, J. &amp; Joseph, S. (2015), Biochar for Environmental Management — Reference ranges for biochar physical properties based on feedstock and pyrolysis conditionsEuropean Biochar Certificate — Specifies quality requirements and indicative physical properties including bulk densityInternational Biochar Initiative — Provides typical ranges and characterization guidance for biochar propertiesWorld Health Organization — Defines TEQ system used for expressing toxicity of PCDD/FsInternational Biochar Initiative (IBI):Standardized Product Definition and Product Testing Guidelines for Biochar  That Is Used in SoilEuropean Biochar Guidelines: Guidelines for sustainable production of biochar</t>
  </si>
  <si>
    <t>Documento Guía del trámite “Autorización de Uso Provisional de Dispositivo Médico en Investigación Clínica en Seres Humanos</t>
  </si>
  <si>
    <t>The notified technical guidance document establishes the procedural framework and requirements that investigators and sponsors must comply with when applying for authorization for the temporary use of medical devices intended for clinical investigations involving human subjects in Chile. The document, prepared by the National Agency for Medical Devices (ANDIM) of the Public Health Institute (ISP), seeks to standardize the ex ante qualitative assessment process for those medical products that do not yet have a health registration certificate and are not commonly marketed in Chile. This detailed guidance document, covering  basic operational definitions to possible reasons for refusal of an application, sets out the administrative regulations for ensuring that every medical device used in a clinical trial in the national territory meets rigorous safety and quality standards.At its operational core, the text sets out meticulously the single document and technical background information that must be submitted with each application, such as the clinical investigation plan, the investigator's brochure, and evidence of compliance with good clinical practices based on internationally recognized standards (such as ISO 14155 and ICH E6(R3)). It also regulates key aspects such as specific labelling requirements for investigational devices, traceability mechanisms, and managing the reporting of safety issues and adverse events.</t>
  </si>
  <si>
    <t>Dispositivos médicos</t>
  </si>
  <si>
    <r>
      <rPr>
        <sz val="11"/>
        <rFont val="Calibri"/>
      </rPr>
      <t>https://members.wto.org/crnattachments/2026/TBT/CHL/26_02815_00_s.pdf</t>
    </r>
  </si>
  <si>
    <t>Decreto N° 725 de 1967, del Ministerio de Salud, Código Sanitario de Chile.Decreto Supremo N° 825 de 1999, del Ministerio de Salud, que aprobó el reglamento de control de productos y elementos de uso médico.</t>
  </si>
  <si>
    <t>National Standard of the P.R.C., Technical conditions of lithium-ion traction batteries for underground mines</t>
  </si>
  <si>
    <t>This document specifies the technical requirements, inspection rules, transportation and storage requirements for lithium-ion traction batteries applied in underground mines, and describes the corresponding test methods._x000D_
This document applies to the design, manufacture, and inspection of lithium-ion traction batteries applied in underground mines.</t>
  </si>
  <si>
    <t>Lithium-ion traction batteries for underground mines (HS code(s): 850760); (ICS code(s): 29.220.10; 73.100.99)</t>
  </si>
  <si>
    <t>850760 - Lithium-ion accumulators (excl. spent)</t>
  </si>
  <si>
    <t>29.220.10 - Primary cells and batteries; 73.100.99 - Other mining equipment</t>
  </si>
  <si>
    <r>
      <rPr>
        <sz val="11"/>
        <rFont val="Calibri"/>
      </rPr>
      <t>https://members.wto.org/crnattachments/2026/TBT/CHN/26_02852_00_x.pdf</t>
    </r>
  </si>
  <si>
    <t>Draft legislative proposal for a Regulation of the European Parliament and of the Council on the safety, resilience and sustainability of space activities in the Union (COM/2025/335 final) (hereinafter, the ‘EU Space Act’) including the Explanatory Memorandum, the Main Legal Text, the Legislative Financial and Digital Statement EUR-Lex - 52025PC0335 - EN - EUR-Lex and Annexes 2257596a-0485-465a-8031-a5d43eb5190f_en</t>
  </si>
  <si>
    <t>The legislative proposal for the EU Space Act aims to establish the foundation of the EU internal market for space activities by harmonising key requirements concerning the safety, resilience, and environmental sustainability of space activities when providing space services and data in the Union, while at the same time promoting the competitiveness of the European space industry. The legislative proposal will bring about regulatory simplification and legal clarity by creating a stable, clear and predictable business environment for all space operators in the European Union, thus creating a level playing field for Union and third country space operators and space-based data providers. In addition, the proposal addresses the following main issues: first, the existing fragmented regulatory landscape in the internal market which hinders cross-border space activities; second, the risks to the safety, resilience and long-term environmental sustainability of space activities that are being carried out by commercial and governmental actors across the European Union; third, lack of clarity and consistency among existing space activities environmental impacts measurements.</t>
  </si>
  <si>
    <t>49 Aircraft and Space Vehicles Engineering</t>
  </si>
  <si>
    <t>49 - AIRCRAFT AND SPACE VEHICLE ENGINEERING</t>
  </si>
  <si>
    <t>Protection of the environment (TBT); Harmonization (TBT); Reducing trade barriers and facilitating trade (TBT)</t>
  </si>
  <si>
    <t>First, the main objective pursued by the legislative proposal for an EU Space Act is to establish the foundation of the internal market for space activities through the harmonisation of key requirements on the safety, resilience and environmental sustainability of space activities when providing space services and space-based data across the European Union. Such harmonization seeks also to address the current fragmentation of the legislative landscape in the space sector across the European Union consisting of 14 different national regulatory approaches. Second, the legislative proposal aims to protect mainly the orbital and earth environment by establishing rules for safer and more sustainable space activities. The safety rules address the risks posed by the congestion of the orbits and particularly the risk of collision, considering the proliferation of satellites in space and the continued generation of space debris, which remains a persistent and compounding issue. Safety hazards can cause serious consequences both in space and on Earth, by provoking damages and loss of satellites, adversely impacting operations in orbit, with the potential of disrupting or shutting down the use of space-based services and creating collisions with aircraft at re-entry to the Earth. This is only exacerbated by the interconnected nature of activities in Earths orbits, where an unsafe satellite can create risk of collision for all other satellites in the same orbit. Eventually in the worst-case scenario, such unsafe satellite can prevent all future access to space if the Kessler effect has been triggered (whereby one collision has a cascading effect creating continuous collisions in orbit blocking new launches and use of the orbit). The environmental sustainability rules aim at supporting evidence-based decision and policy-making by proposing to establish a common methodology to assess and measure the environmental impacts of space activities.Third, the legislative proposal seeks to reduce trade barriers and facilitate trade within the European Union by addressing the current fragmented regulatory landscape in the internal market which hinders cross-border space activities and creating instead a stable, clear and predictable business environment for all space operators providing space operation services in the European Union including for third country operators and space-based data providers. At the same time, the proposal seeks to reduce trade barriers and facilitate trade with international partners by ensuring a fair and equal access to the internal market of the European Union to both EU and non-EU space operators as well as the continuity of the international cooperation through several measures such as the possibility of adoption of equivalence decisions, conclusion of international agreements and cooperation with third country public entities</t>
  </si>
  <si>
    <t>2028 (TBC)</t>
  </si>
  <si>
    <t>01 January 2030 (TBC)</t>
  </si>
  <si>
    <r>
      <rPr>
        <sz val="11"/>
        <rFont val="Calibri"/>
      </rPr>
      <t>https://members.wto.org/crnattachments/2026/TBT/EEC/26_02828_00_e.pdf
https://members.wto.org/crnattachments/2026/TBT/EEC/26_02828_01_e.pdf</t>
    </r>
  </si>
  <si>
    <t>n/a</t>
  </si>
  <si>
    <t>Nicaragua</t>
  </si>
  <si>
    <t> NTN 16 003 - 18 Norma Técnica Nicaragüense. Cacao. Cacao en grano fermentado. Clasificación y requisitos</t>
  </si>
  <si>
    <t>The notified Technical Standard establishes the classification of cocoa beans (Theobroma cacao L.), and the quality and traceability requirements they must meet. The classification and quality criteria apply to fermented cocoa beans.Note: The provisions on official traceability are set out in Annex G. Verification of compliance with this Annex shall be the responsibility of the Institute for Agricultural and Livestock Protection and Health (IPSA).</t>
  </si>
  <si>
    <t>Cacao en Granos (Theobroma cacao L.)Cacao (Código(s) de la ICS: 67.140.30)</t>
  </si>
  <si>
    <t>1801 - Cocoa beans, whole or broken, raw or roasted.</t>
  </si>
  <si>
    <t>67.140.30 - Cocoa</t>
  </si>
  <si>
    <r>
      <rPr>
        <sz val="11"/>
        <rFont val="Calibri"/>
      </rPr>
      <t>https://members.wto.org/crnattachments/2026/TBT/NIC/26_02836_00_s.pdf</t>
    </r>
  </si>
  <si>
    <t>G/TBT/N/NIC/183- 2 - NTON 03002 Alimentos. Bodega de alimentos. Requisitos sanitarios y de inocuidadRelevant notifications:• G/TBT/N/NIC/24/Add.1</t>
  </si>
  <si>
    <t>PCD 802:2026, Textiles – Knitted men’s and women’s underwear pants — Specifications, First edition</t>
  </si>
  <si>
    <t>This Draft Zanzibar National Standard specifies the requirements, sampling and test methods for knitted men’s and women’s underwear pants and the fabric intended in their manufacture._x000D_
This standard not applicable to menstrual and incontinence pants</t>
  </si>
  <si>
    <t>Men's or boys' underpants, briefs, nightshirts, pyjamas, bathrobes, dressing gowns and similar articles, knitted or crocheted (excl. vests and singlets) (HS code(s): 6107); Women's or girls' slips, petticoats, briefs, panties, nightdresses, pyjamas, négligés, bathrobes, dressing gowns, housecoats and similar articles, knitted or crocheted (excl. T-shirts, vests, brassieres, girdles, corsets and similar articles) (HS code(s): 6108); Textile fabrics (ICS code(s): 59.080.30)</t>
  </si>
  <si>
    <t>6108 - Women's or girls' slips, petticoats, briefs, panties, nightdresses, pyjamas, négligés, bathrobes, dressing gowns, housecoats and similar articles, knitted or crocheted (excl. T-shirts, vests, brassieres, girdles, corsets and similar articles); 6107 - Men's or boys' underpants, briefs, nightshirts, pyjamas, bathrobes, dressing gowns and similar articles, knitted or crocheted (excl. vests and singlets)</t>
  </si>
  <si>
    <t>59.080.30 - Textile fabrics</t>
  </si>
  <si>
    <r>
      <rPr>
        <sz val="11"/>
        <rFont val="Calibri"/>
      </rPr>
      <t xml:space="preserve">https://members.wto.org/crnattachments/2026/TBT/TZA/26_02843_00_e.pdf
Tanzania Bureau of Standards
Ubungo
 Morogoro Road/Sam Nujoma Road
P. O. Box 9524
DAR ES SALAAM
 TANZANIA
Tel. No: +255 22 245 0298/+255 22 245 0206
Email: nep@tbs.go.tz
Website: www.tbs.go.tz
Telefax: +255 22 2450959
E-mail: info@tbs.go.tz
Website: http://www.tbs.go.tz
</t>
    </r>
  </si>
  <si>
    <t>ISO 105-B01, Textiles — Tests for colour fastness — Part B01: Colour fastness to light: Daylight. ISO 105-B02, Textiles — Tests for colour fastness — Part B02: Colour fastness to artificial light: Xenon arc fading lamp test. ISO 105-C10, Textiles — Tests for colour fastness — Part C10: Colour fastness to washing with soap or soap and soda. ISO 105-D01, Textiles — Tests for colour fastness — Colour fastness to dry cleaning. ISO 105-E04, Textiles — Tests for colour fastness — Part E04: Colour fastness to perspiration. ISO 105-X11, Textiles — Tests for colour fastness - Part X11: Colour fastness to hot pressing. ISO 105-X12, Textiles —Tests for colour fastness — Colour fastness to rubbing. ISO 1833, Textiles — Quantitative chemical analysis. ISO 2859-1: Sampling procedures for inspection by attributes. Part 1: Sampling schemes indexed by acceptance quality limit (AQL) for lot-by-lot inspection. ISO 3071, Textiles — Determination of pH of the aqueous extract. ISO 3801, Textiles — Woven fabrics — Determination of mass per unit length and mass per unit area. ISO 6330, Textiles — Domestic washing and drying procedures for textile testing. ISO 12945-2, Textiles — Determination of fabric propensity to surface pilling, fuzzing or matting — Part 2: Modified Martindale method. ISO 8559‑2, Size designation of clothes — Part 2: Primary and secondary dimension indicators. ISO 13938, Textiles — Bursting properties of fabrics ISO 14362, Textiles — Methods for determination of certain aromatic amines derived from azo colorants. Part 3: Detection of the use of certain azo colorants, which may release 4-aminoazobenzene. ISO 22198, Textiles — Fabrics — Determination of width and length</t>
  </si>
  <si>
    <t>PCD 801:2026, Textiles – Brassiere — Specifications, First edition</t>
  </si>
  <si>
    <t>This Draft Zanzibar National Standard specifies the requirements, sampling and test methods for brassiere and the fabric intended to be used in their manufacture</t>
  </si>
  <si>
    <t>Brassieres of all types of textile materials, whether or not elasticated, incl. knitted or crocheted (HS code(s): 621210); Textile fabrics (ICS code(s): 59.080.30)</t>
  </si>
  <si>
    <t>621210 - Brassieres of all types of textile materials, whether or not elasticated, incl. knitted or crocheted</t>
  </si>
  <si>
    <r>
      <rPr>
        <sz val="11"/>
        <rFont val="Calibri"/>
      </rPr>
      <t>https://members.wto.org/crnattachments/2026/TBT/TZA/26_02844_00_e.pdf</t>
    </r>
  </si>
  <si>
    <t>ISO 105-B01, Textiles — Tests for colour fastness — Part B01: Colour fastness to light: Daylight. ISO 105-B02, Textiles — Tests for colour fastness — Part B02: Colour fastness to artificial light: Xenon arc fading lamp test. ISO 105-C10, Textiles — Tests for colour fastness — Part C10: Colour fastness to washing with soap or soap and soda. ISO 105-D01, Textiles — Tests for colour fastness — Colour fastness to dry cleaning. ISO 105-E04, Textiles — Tests for colour fastness — Part E04: Colour fastness to perspiration. ISO 105-X11, Textiles — Tests for colour fastness - Part X11: Colour fastness to hot pressing. ISO 105-X12, Textiles —Tests for colour fastness — Colour fastness to rubbing. ISO 1833, Textiles — Quantitative chemical analysis. ISO 2859-1: Sampling procedures for inspection by attributes. Part 1: Sampling schemes indexed by acceptance quality limit (AQL) for lot-by-lot inspection. ISO 3071, Textiles — Determination of pH of the aqueous extract. ISO 6330, Textiles — Domestic washing and drying procedures for textile testing. ISO 12945-2, Textiles — Determination of fabric propensity to surface pilling, fuzzing or matting — Part 2: Modified Martindale method. ISO 8559‑2, Size designation of clothes — Part 2: Primary and secondary dimension indicators. ISO 13934-1, Textiles — Tensile properties of fabrics — Part 1: Determination of maximum force and elongation at maximum force using the strip method. ISO 13935-1, Textiles — Seam tensile properties of fabrics and made-up textile articles — Part 1: Determination of maximum force to seam rupture using the strip method. ISO 13937-4: Textiles — Tear properties of fabrics. Part 4: Determination of tear force of tongue-shaped test specimens (Double tear test). ISO 13938, Textiles — Bursting properties of fabrics ISO 14362, Textiles — Methods for determination of certain aromatic amines derived from azo colorants. Part 3: Detection of the use of certain azo colorants, which may release 4-aminoazobenzene.</t>
  </si>
  <si>
    <t>-  Draft Circular promulgating amendments to National Technical Regulations on:·  Ammonium nitrate for producing ANFO explosives;·  Ammonium nitrate for producing emulsion explosives;·  Quality of explosive precursors used for production of industrial explosives.-  Draft Amendment 1:2026 QCVN 03:2012/BCT – National technical regulation on Ammonium nitrate for producing ANFO explosives;-  Draft Amendment 1:2026 QCVN 05:2015/BCT – National technical regulation on Ammonium nitrate for producing emulsion explosives;-  Draft Amendment 1:2026 QCVN 04A:2020/BCT – National technical regulation on quality of explosive precursors used for production of industrial explosives.- Number of pages: To be determined.-  Language: Vietnamese</t>
  </si>
  <si>
    <t xml:space="preserve">Description of content:_x000D_
The draft Circular promulgates amendments to national technical regulations concerning ammonium nitrate and explosive precursors used for production of industrial explosives._x000D_
The draft amendments mainly include:_x000D_
• Supplementation of provisions on electronic labels, digital product passports and product traceability;_x000D_
• Requirements for QR codes connected to the National Quality Data System;_x000D_
• Amendments to conformity declaration and conformity assessment procedures in accordance with the Law on Product and Goods Quality and relevant implementing regulations;_x000D_
• Additional obligations regarding electronic reporting and digital data updating by enterprises;_x000D_
• Application of risk-based inspection mechanisms and reduction of inspection procedures for compliant enterprises;_x000D_
• Provisions on data sharing among competent authorities regarding compliance information and quality risk warnings;_x000D_
• Amendments and updates to technical requirements on packaging, labeling, storage, transportation and quality management._x000D_
The draft technical regulations apply to organizations and individuals engaged in manufacturing, importing, trading, storage and other related activities concerning ammonium nitrate and explosive precursors used for production of industrial explosives._x000D_
</t>
  </si>
  <si>
    <t>-  Ammonium nitrate for producing ANFO explosives;-  Ammonium nitrate for producing emulsion explosives;- Explosive precursors used for production of industrial explosives.</t>
  </si>
  <si>
    <t>310230 - Ammonium nitrate, whether or not in aqueous solution (excl. that in tablets or similar forms, or in packages with a gross weight of &lt;= 10 kg)</t>
  </si>
  <si>
    <t>Prevention of deceptive practices and consumer protection (TBT); Protection of human health or safety (TBT); Protection of the environment (TBT)</t>
  </si>
  <si>
    <t>Timely adoption of these amendments is necessary to ensure simultaneous entry into force with Decree No. 37/2026/NĐ-CP on 1 July 2026, providing enterprises with a coherent and consistent regulatory framework.</t>
  </si>
  <si>
    <r>
      <rPr>
        <sz val="11"/>
        <rFont val="Calibri"/>
      </rPr>
      <t>https://members.wto.org/crnattachments/2026/TBT/VNM/26_02840_00_x.pdf
https://members.wto.org/crnattachments/2026/TBT/VNM/26_02840_01_x.pdf
https://members.wto.org/crnattachments/2026/TBT/VNM/26_02840_02_x.pdf
https://members.wto.org/crnattachments/2026/TBT/VNM/26_02840_03_x.pdf</t>
    </r>
  </si>
  <si>
    <t xml:space="preserve">Relevant documents: _x000D_
- Law on Management and Use of Weapons, Explosives, and Combat Gear No.42/2024/QH15 dated 29 Jun 2024;_x000D_
- Law on Chemicals No.69/2025/QH15 dated 14 June 2025; _x000D_
- Law on Product and Goods Quality No. 78/2025/QH15 dated 18 June 2025 amending Law No. 05/2007/QH12; _x000D_
- Government Decree No. 37/2026/NĐ-CP dated 23 January 2026 providing detailed regulations on the Law on Product and Goods Quality_x000D_
- Draft Circular promulgating amendments to national technical regulations;_x000D_
-  Draft Amendment 1:2026 QCVN 03:2012/BCT;_x000D_
-  Draft Amendment 1:2026 QCVN 05:2015/BCT;_x000D_
-  Draft Amendment 1:2026 QCVN 04A:2020/BCT;_x000D_
-  Report on regulatory impact assessment;_x000D_
-  Explanatory report and comparison table of amendments._x000D_
</t>
  </si>
  <si>
    <t>- Title: Draft Circular on Amendments to National Technical Regulations on the Quality of Industrial Sodium Hydroxide, Poly Aluminium Chloride (PAC), and Ammonia include:+  Draft Amendment 1:2026 QCVN 03A:2020/BCT - National technical regulation on quality of industrial sodium hydroxide. (2 Pages);+ Draft Amendment 1:2026 QCVN 06A[PN1] :2020/BCT – National technical regulation on quality of Poly Aluminium Chloride (PAC)  (2 pages);+  Draft Amendment 1:2026 QCVN 07A:2020[PN2] /BCT - – National technical regulation on quality of industrial ammonia. (3 Pages)Language: Vietnamese</t>
  </si>
  <si>
    <t xml:space="preserve">Description of content: The draft Circular introduces Amendment 1:2026 to three existing national technical regulations: QCVN 03A:2020/BCT (Industrial sodium hydroxide) , QCVN 06A:2020/BCT (PAC) , and QCVN 07A:2020/BCT (Industrial ammonia)._x000D_
The draft amendments mainly include:_x000D_
• Amendments and updates to requirements on labeling and transportation based on new Decree._x000D_
• Updating conformity declaration and assessment procedures based on amended Law on Product and Goods Quality (78/2025/QH15) _x000D_
These draft amendments apply to: _x000D_
1. Organizations and individuals manufacturing, importing, trading in, and using industrial sodium hydroxide, PAC, and industrial ammonia;_x000D_
2. Conformity assessment organizations conducting conformity assessment activities for these products; _x000D_
3. State management agencies and other relevant organizations and individuals_x000D_
</t>
  </si>
  <si>
    <t>Industrial sodium hydroxide (NaOH) (HS 28151100; 28151200); Industrial Poly aluminium chloride (PAC) (HS 38249999); Industrial ammonia (NH3)(HS 28142000).</t>
  </si>
  <si>
    <t>281420 - Ammonia in aqueous solution; 281511 - Sodium hydroxide "caustic soda" solid; 281512 - Sodium hydroxide "caustic soda" in aqueous solution "soda lye or liquid soda"; 382499 - Chemical products and preparations of the chemical or allied industries, incl. those consisting of mixtures of natural products, n.e.s.</t>
  </si>
  <si>
    <t>71.060 - Inorganic chemicals</t>
  </si>
  <si>
    <r>
      <rPr>
        <sz val="11"/>
        <rFont val="Calibri"/>
      </rPr>
      <t>https://members.wto.org/crnattachments/2026/TBT/VNM/26_02841_00_x.pdf
https://members.wto.org/crnattachments/2026/TBT/VNM/26_02841_01_x.pdf
https://members.wto.org/crnattachments/2026/TBT/VNM/26_02841_02_x.pdf
https://members.wto.org/crnattachments/2026/TBT/VNM/26_02841_03_x.pdf</t>
    </r>
  </si>
  <si>
    <t xml:space="preserve">Relevant documents:_x000D_
•  Law on Standards and Technical Regulations No. 68/2006/QH11, as amended by Law No. 70/2025/QH15; _x000D_
•  Law on Product and Goods Quality No. 05/2007/QH12, as amended by Law No. 78/2025/QH15; _x000D_
•  Law on Chemicals, No. 69/2025/QH15;_x000D_
•  Decree No. 37/2026/ND-CP detailing the implementation of the Law on Product and Goods Quality; _x000D_
•  Decree No. 22/2026/ND-CP detailing the implementation of the Law on Standards and Technical Regulations; _x000D_
• Decree No. 34/2024/ND-CP and Decree No. 161/2024/ND-CP list of dangerous goods, transport of dangerous goods and procedures for issuance of licenses or certificates of completion of training programs for drivers or escorts transporting dangerous goods by road._x000D_
•  Circular No. 14/2026/TT-BKHCN on conformity assessment and declaration; _x000D_
•  Existing regulations: QCVN 03A:2020/BCT, QCVN 06A:2020/BCT, and QCVN 07A:2020/BCT. _x000D_
</t>
  </si>
  <si>
    <t>- Title: Draft Circular promulgating Amendments to National Technical Regulations on limits of lead content in paints, mercury content in fluorescent lamps, formaldehyde and aromatic amines derived from azo dyes in textile products- Draft Amendment 1:2026 QCVN 01:2017/BCT National technical regulation on limits of formaldehyde and aromatic amines derived from azo dyes in textile products (2 pages)- Draft Amendment 1:2026 QCVN 02A:2020/BCT National technical regulation on mercury content in fluorescent lamps;  (2pages)- Draft Amendment 1:2026 QCVN 08:2020/BCT National technical regulation on limits of lead content in paints. (2 pages)- Language: Vietnamese</t>
  </si>
  <si>
    <t>Draft amendments to 03 current National Technical Regulations:- QCVN 01:2017/BCT National technical regulation on limits of formaldehyde and aromatic amines derived from azo dyes in textile products.- QCVN 02A:2020/BCT National technical regulation on mercury content in fluorescent lamps.- QCVN 08:2020/BCT National technical regulation on limits of lead content in paints.The draft amendments mainly include:- Amendments and updates to requirements on labeling and transportation based on new Decree.- Updating conformity declaration and assessment procedures based on amended Law on Product and Goods Quality (78/2025/QH15) These draft amendments apply to: 1. Organizations and individuals manufacturing, importing, trading in, and using products covered by the three technical regulations;2. Conformity assessment organizations conducting conformity assessment activities for these products; 3. State management agencies and other relevant organizations and individuals.</t>
  </si>
  <si>
    <t>Products covered: - Paints (architectural paints, industrial paints, and decorative paints) subject to limits on lead content, as specified in Annex A of Amendment 1:2026 QCVN 08:2020/BCT; - Fluorescent lamps containing mercury (compact fluorescent lamps, linear fluorescent tubes), as specified in the Annex of Amendment 1:2026 QCVN 02A:2020/BCT; - Textile products (apparel, home textiles, and technical textiles) subject to limits on formaldehyde and aromatic amines derived from azo colourants, as specified in Annex I of Amendment 1:2026 QCVN 01:2017/BCT.</t>
  </si>
  <si>
    <t>29.140.30 - Fluorescent lamps. Discharge lamps; 59.080 - Products of the textile industry; 71.020 - Production in the chemical industry; 87.040 - Paints and varnishes</t>
  </si>
  <si>
    <t>Timely adoption of these amendments is necessary to ensure that conformity assessment procedures under the three technical regulations are aligned with Decree No. 37/2026/NĐ-CP and Circular No. 14/2026/TT-BKHCN before their joint entry into force on 1 July 2026..</t>
  </si>
  <si>
    <r>
      <rPr>
        <sz val="11"/>
        <rFont val="Calibri"/>
      </rPr>
      <t>https://members.wto.org/crnattachments/2026/TBT/VNM/26_02842_00_x.pdf
https://members.wto.org/crnattachments/2026/TBT/VNM/26_02842_01_x.pdf
https://members.wto.org/crnattachments/2026/TBT/VNM/26_02842_02_x.pdf
https://members.wto.org/crnattachments/2026/TBT/VNM/26_02842_03_x.pdf</t>
    </r>
  </si>
  <si>
    <t>- Law on Standards and Technical Regulations No. 68/2006/QH11, as amended by Law No. 70/2025/QH15;-  Law on Product and Goods Quality No. 05/2007/QH12, as amended by Law No. 78/2025/QH15; - Law on Chemicals, No. 69/2025/QH15;- Decree No. 37/2026/ND-CP detailing the implementation of the Law on Product and Goods Quality; - Decree No. 22/2026/ND-CP detailing the implementation of the Law on Standards and Technical Regulations; - Decree No. 34/2024/ND-CP and Decree No. 161/2024/ND-CP list of dangerous goods, transport of dangerous goods and procedures for issuance of licenses or certificates of completion of training programs for drivers or escorts transporting dangerous goods by road.-  Circular No. 14/2026/TT-BKHCN on conformity assessment and declaration; - Existing regulations: QCVN 01:2017/BCT; QCVN 02A:2020/BCT, QCVN 08:2020/BCT.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</si>
</sst>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name val="Calibri"/>
    </font>
    <font>
      <b/>
      <sz val="11"/>
      <name val="Calibri"/>
    </font>
    <font>
      <u/>
      <sz val="11"/>
      <color rgb="FF0000FF"/>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0">
    <xf numFmtId="0" fontId="0" fillId="0" borderId="0" xfId="0"/>
    <xf numFmtId="0" fontId="1" fillId="0" borderId="0" xfId="0" applyFont="1" applyAlignment="1">
      <alignment horizontal="center" vertical="center"/>
    </xf>
    <xf numFmtId="0" fontId="0" fillId="0" borderId="0" xfId="0" applyAlignment="1">
      <alignment wrapText="1"/>
    </xf>
    <xf numFmtId="0" fontId="1" fillId="0" borderId="0" xfId="0" applyFont="1" applyAlignment="1">
      <alignment horizontal="center" vertical="center" wrapText="1"/>
    </xf>
    <xf numFmtId="14" fontId="0" fillId="0" borderId="0" xfId="0" applyNumberFormat="1"/>
    <xf numFmtId="14" fontId="1" fillId="0" borderId="0" xfId="0" applyNumberFormat="1" applyFont="1" applyAlignment="1">
      <alignment horizontal="center" vertical="center"/>
    </xf>
    <xf numFmtId="0" fontId="0" fillId="0" borderId="0" xfId="0" applyAlignment="1">
      <alignment vertical="top"/>
    </xf>
    <xf numFmtId="14" fontId="0" fillId="0" borderId="0" xfId="0" applyNumberFormat="1" applyAlignment="1">
      <alignment vertical="top"/>
    </xf>
    <xf numFmtId="0" fontId="0" fillId="0" borderId="0" xfId="0" applyAlignment="1">
      <alignment vertical="top" wrapText="1"/>
    </xf>
    <xf numFmtId="0" fontId="2" fillId="0" borderId="0" xfId="0" applyFont="1" applyAlignment="1">
      <alignmen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t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H461"/>
  <sheetViews>
    <sheetView tabSelected="1" workbookViewId="0">
      <selection activeCell="G2" sqref="G2"/>
    </sheetView>
  </sheetViews>
  <sheetFormatPr defaultRowHeight="15" x14ac:dyDescent="0.25"/>
  <cols>
    <col min="1" max="1" width="100" style="2" customWidth="1"/>
    <col min="2" max="2" width="30" customWidth="1"/>
    <col min="3" max="3" width="20" style="4" customWidth="1"/>
    <col min="4" max="4" width="50" customWidth="1"/>
    <col min="5" max="11" width="100" style="2" customWidth="1"/>
    <col min="12" max="12" width="100" customWidth="1"/>
    <col min="13" max="15" width="30" style="4" customWidth="1"/>
    <col min="16" max="27" width="100" customWidth="1"/>
    <col min="28" max="28" width="100" style="2" customWidth="1"/>
    <col min="29" max="33" width="100" customWidth="1"/>
    <col min="34" max="34" width="100" style="2" customWidth="1"/>
  </cols>
  <sheetData>
    <row r="1" spans="1:34" ht="30" customHeight="1" x14ac:dyDescent="0.25">
      <c r="A1" s="3" t="s">
        <v>5</v>
      </c>
      <c r="B1" s="1" t="s">
        <v>0</v>
      </c>
      <c r="C1" s="5" t="s">
        <v>1</v>
      </c>
      <c r="D1" s="1" t="s">
        <v>2</v>
      </c>
      <c r="E1" s="3" t="s">
        <v>3</v>
      </c>
      <c r="F1" s="3" t="s">
        <v>4</v>
      </c>
      <c r="G1" s="3" t="s">
        <v>6</v>
      </c>
      <c r="H1" s="3" t="s">
        <v>7</v>
      </c>
      <c r="I1" s="3" t="s">
        <v>8</v>
      </c>
      <c r="J1" s="3" t="s">
        <v>9</v>
      </c>
      <c r="K1" s="3" t="s">
        <v>10</v>
      </c>
      <c r="L1" s="1" t="s">
        <v>11</v>
      </c>
      <c r="M1" s="5" t="s">
        <v>12</v>
      </c>
      <c r="N1" s="5" t="s">
        <v>13</v>
      </c>
      <c r="O1" s="5" t="s">
        <v>14</v>
      </c>
      <c r="P1" s="1" t="s">
        <v>15</v>
      </c>
      <c r="Q1" s="1" t="s">
        <v>16</v>
      </c>
      <c r="R1" s="1" t="s">
        <v>17</v>
      </c>
      <c r="S1" s="1" t="s">
        <v>18</v>
      </c>
      <c r="T1" s="1" t="s">
        <v>19</v>
      </c>
      <c r="U1" s="1" t="s">
        <v>20</v>
      </c>
      <c r="V1" s="1" t="s">
        <v>21</v>
      </c>
      <c r="W1" s="1" t="s">
        <v>22</v>
      </c>
      <c r="X1" s="1" t="s">
        <v>23</v>
      </c>
      <c r="Y1" s="1" t="s">
        <v>24</v>
      </c>
      <c r="Z1" s="1" t="s">
        <v>25</v>
      </c>
      <c r="AA1" s="1" t="s">
        <v>26</v>
      </c>
      <c r="AB1" s="3" t="s">
        <v>27</v>
      </c>
      <c r="AC1" s="1" t="s">
        <v>28</v>
      </c>
      <c r="AD1" s="1" t="s">
        <v>29</v>
      </c>
      <c r="AE1" s="1" t="s">
        <v>30</v>
      </c>
      <c r="AF1" s="1" t="s">
        <v>31</v>
      </c>
      <c r="AG1" s="1" t="s">
        <v>32</v>
      </c>
      <c r="AH1" s="3" t="s">
        <v>33</v>
      </c>
    </row>
    <row r="2" spans="1:34" ht="285" x14ac:dyDescent="0.25">
      <c r="A2" s="8" t="s">
        <v>37</v>
      </c>
      <c r="B2" s="6" t="s">
        <v>34</v>
      </c>
      <c r="C2" s="7">
        <v>46234</v>
      </c>
      <c r="D2" s="9" t="str">
        <f>HYPERLINK("https://www.epingalert.org/en/Search?viewData= G/TBT/N/ESP/60"," G/TBT/N/ESP/60")</f>
        <v xml:space="preserve"> G/TBT/N/ESP/60</v>
      </c>
      <c r="E2" s="8" t="s">
        <v>35</v>
      </c>
      <c r="F2" s="8" t="s">
        <v>36</v>
      </c>
      <c r="G2" s="8" t="s">
        <v>38</v>
      </c>
      <c r="H2" s="8" t="s">
        <v>39</v>
      </c>
      <c r="I2" s="8" t="s">
        <v>40</v>
      </c>
      <c r="J2" s="8" t="s">
        <v>41</v>
      </c>
      <c r="K2" s="8" t="s">
        <v>42</v>
      </c>
      <c r="L2" s="6"/>
      <c r="M2" s="7">
        <v>46294</v>
      </c>
      <c r="N2" s="7" t="s">
        <v>43</v>
      </c>
      <c r="O2" s="7" t="s">
        <v>43</v>
      </c>
      <c r="P2" s="6" t="s">
        <v>44</v>
      </c>
      <c r="Q2" s="8" t="s">
        <v>45</v>
      </c>
      <c r="T2" t="str">
        <f>HYPERLINK("https://docs.wto.org/imrd/directdoc.asp?DDFDocuments/v/G/TBTN26/ESP60.docx", "https://docs.wto.org/imrd/directdoc.asp?DDFDocuments/v/G/TBTN26/ESP60.docx")</f>
        <v>https://docs.wto.org/imrd/directdoc.asp?DDFDocuments/v/G/TBTN26/ESP60.docx</v>
      </c>
      <c r="U2" t="s">
        <v>46</v>
      </c>
      <c r="V2" t="s">
        <v>47</v>
      </c>
      <c r="W2" t="s">
        <v>47</v>
      </c>
      <c r="X2" t="s">
        <v>47</v>
      </c>
      <c r="Y2" t="s">
        <v>47</v>
      </c>
      <c r="Z2" t="s">
        <v>47</v>
      </c>
      <c r="AA2" t="s">
        <v>47</v>
      </c>
      <c r="AB2" s="2" t="s">
        <v>48</v>
      </c>
      <c r="AC2" t="s">
        <v>42</v>
      </c>
      <c r="AD2" t="s">
        <v>42</v>
      </c>
      <c r="AE2" t="s">
        <v>42</v>
      </c>
      <c r="AF2" t="s">
        <v>42</v>
      </c>
      <c r="AG2" t="s">
        <v>42</v>
      </c>
      <c r="AH2" s="2" t="s">
        <v>42</v>
      </c>
    </row>
    <row r="3" spans="1:34" ht="45" x14ac:dyDescent="0.25">
      <c r="A3" s="8" t="s">
        <v>52</v>
      </c>
      <c r="B3" s="6" t="s">
        <v>49</v>
      </c>
      <c r="C3" s="7">
        <v>46234</v>
      </c>
      <c r="D3" s="9" t="str">
        <f>HYPERLINK("https://www.epingalert.org/en/Search?viewData= G/TBT/N/JPN/912"," G/TBT/N/JPN/912")</f>
        <v xml:space="preserve"> G/TBT/N/JPN/912</v>
      </c>
      <c r="E3" s="8" t="s">
        <v>50</v>
      </c>
      <c r="F3" s="8" t="s">
        <v>51</v>
      </c>
      <c r="G3" s="8" t="s">
        <v>53</v>
      </c>
      <c r="H3" s="8" t="s">
        <v>54</v>
      </c>
      <c r="I3" s="8" t="s">
        <v>40</v>
      </c>
      <c r="J3" s="8" t="s">
        <v>42</v>
      </c>
      <c r="K3" s="8" t="s">
        <v>42</v>
      </c>
      <c r="L3" s="6"/>
      <c r="M3" s="7">
        <v>46294</v>
      </c>
      <c r="N3" s="7" t="s">
        <v>55</v>
      </c>
      <c r="O3" s="7" t="s">
        <v>56</v>
      </c>
      <c r="P3" s="6" t="s">
        <v>44</v>
      </c>
      <c r="Q3" s="8" t="s">
        <v>57</v>
      </c>
      <c r="R3" t="str">
        <f>HYPERLINK("https://docs.wto.org/imrd/directdoc.asp?DDFDocuments/t/G/TBTN26/JPN912.docx", "https://docs.wto.org/imrd/directdoc.asp?DDFDocuments/t/G/TBTN26/JPN912.docx")</f>
        <v>https://docs.wto.org/imrd/directdoc.asp?DDFDocuments/t/G/TBTN26/JPN912.docx</v>
      </c>
      <c r="U3" t="s">
        <v>46</v>
      </c>
      <c r="V3" t="s">
        <v>47</v>
      </c>
      <c r="W3" t="s">
        <v>47</v>
      </c>
      <c r="X3" t="s">
        <v>47</v>
      </c>
      <c r="Y3" t="s">
        <v>47</v>
      </c>
      <c r="Z3" t="s">
        <v>47</v>
      </c>
      <c r="AA3" t="s">
        <v>47</v>
      </c>
      <c r="AB3" s="2" t="s">
        <v>58</v>
      </c>
      <c r="AC3" t="s">
        <v>42</v>
      </c>
      <c r="AD3" t="s">
        <v>42</v>
      </c>
      <c r="AE3" t="s">
        <v>42</v>
      </c>
      <c r="AF3" t="s">
        <v>42</v>
      </c>
      <c r="AG3" t="s">
        <v>42</v>
      </c>
      <c r="AH3" s="2" t="s">
        <v>42</v>
      </c>
    </row>
    <row r="4" spans="1:34" ht="210" x14ac:dyDescent="0.25">
      <c r="A4" s="8" t="s">
        <v>61</v>
      </c>
      <c r="B4" s="6" t="s">
        <v>49</v>
      </c>
      <c r="C4" s="7">
        <v>46234</v>
      </c>
      <c r="D4" s="9" t="str">
        <f>HYPERLINK("https://www.epingalert.org/en/Search?viewData= G/TBT/N/JPN/913"," G/TBT/N/JPN/913")</f>
        <v xml:space="preserve"> G/TBT/N/JPN/913</v>
      </c>
      <c r="E4" s="8" t="s">
        <v>59</v>
      </c>
      <c r="F4" s="8" t="s">
        <v>60</v>
      </c>
      <c r="G4" s="8" t="s">
        <v>62</v>
      </c>
      <c r="H4" s="8" t="s">
        <v>63</v>
      </c>
      <c r="I4" s="8" t="s">
        <v>64</v>
      </c>
      <c r="J4" s="8" t="s">
        <v>65</v>
      </c>
      <c r="K4" s="8" t="s">
        <v>42</v>
      </c>
      <c r="L4" s="6"/>
      <c r="M4" s="7">
        <v>46264</v>
      </c>
      <c r="N4" s="7" t="s">
        <v>66</v>
      </c>
      <c r="O4" s="7" t="s">
        <v>66</v>
      </c>
      <c r="P4" s="6" t="s">
        <v>44</v>
      </c>
      <c r="Q4" s="8" t="s">
        <v>67</v>
      </c>
      <c r="R4" t="str">
        <f>HYPERLINK("https://docs.wto.org/imrd/directdoc.asp?DDFDocuments/t/G/TBTN26/JPN913.docx", "https://docs.wto.org/imrd/directdoc.asp?DDFDocuments/t/G/TBTN26/JPN913.docx")</f>
        <v>https://docs.wto.org/imrd/directdoc.asp?DDFDocuments/t/G/TBTN26/JPN913.docx</v>
      </c>
      <c r="U4" t="s">
        <v>46</v>
      </c>
      <c r="V4" t="s">
        <v>47</v>
      </c>
      <c r="W4" t="s">
        <v>47</v>
      </c>
      <c r="X4" t="s">
        <v>47</v>
      </c>
      <c r="Y4" t="s">
        <v>47</v>
      </c>
      <c r="Z4" t="s">
        <v>47</v>
      </c>
      <c r="AA4" t="s">
        <v>47</v>
      </c>
      <c r="AB4" s="2" t="s">
        <v>68</v>
      </c>
      <c r="AC4" t="s">
        <v>42</v>
      </c>
      <c r="AD4" t="s">
        <v>42</v>
      </c>
      <c r="AE4" t="s">
        <v>42</v>
      </c>
      <c r="AF4" t="s">
        <v>42</v>
      </c>
      <c r="AG4" t="s">
        <v>42</v>
      </c>
      <c r="AH4" s="2" t="s">
        <v>42</v>
      </c>
    </row>
    <row r="5" spans="1:34" ht="60" x14ac:dyDescent="0.25">
      <c r="A5" s="8" t="s">
        <v>72</v>
      </c>
      <c r="B5" s="6" t="s">
        <v>69</v>
      </c>
      <c r="C5" s="7">
        <v>46234</v>
      </c>
      <c r="D5" s="9" t="str">
        <f>HYPERLINK("https://www.epingalert.org/en/Search?viewData= G/TBT/N/KEN/2102"," G/TBT/N/KEN/2102")</f>
        <v xml:space="preserve"> G/TBT/N/KEN/2102</v>
      </c>
      <c r="E5" s="8" t="s">
        <v>70</v>
      </c>
      <c r="F5" s="8" t="s">
        <v>71</v>
      </c>
      <c r="G5" s="8" t="s">
        <v>42</v>
      </c>
      <c r="H5" s="8" t="s">
        <v>73</v>
      </c>
      <c r="I5" s="8" t="s">
        <v>74</v>
      </c>
      <c r="J5" s="8" t="s">
        <v>42</v>
      </c>
      <c r="K5" s="8" t="s">
        <v>42</v>
      </c>
      <c r="L5" s="6"/>
      <c r="M5" s="7">
        <v>46294</v>
      </c>
      <c r="N5" s="7" t="s">
        <v>75</v>
      </c>
      <c r="O5" s="7" t="s">
        <v>76</v>
      </c>
      <c r="P5" s="6" t="s">
        <v>44</v>
      </c>
      <c r="Q5" s="8" t="s">
        <v>77</v>
      </c>
      <c r="R5" t="str">
        <f>HYPERLINK("https://docs.wto.org/imrd/directdoc.asp?DDFDocuments/t/G/TBTN26/KEN2102.docx", "https://docs.wto.org/imrd/directdoc.asp?DDFDocuments/t/G/TBTN26/KEN2102.docx")</f>
        <v>https://docs.wto.org/imrd/directdoc.asp?DDFDocuments/t/G/TBTN26/KEN2102.docx</v>
      </c>
      <c r="U5" t="s">
        <v>46</v>
      </c>
      <c r="V5" t="s">
        <v>47</v>
      </c>
      <c r="W5" t="s">
        <v>47</v>
      </c>
      <c r="X5" t="s">
        <v>47</v>
      </c>
      <c r="Y5" t="s">
        <v>47</v>
      </c>
      <c r="Z5" t="s">
        <v>47</v>
      </c>
      <c r="AA5" t="s">
        <v>47</v>
      </c>
      <c r="AB5" s="2" t="s">
        <v>78</v>
      </c>
      <c r="AC5" t="s">
        <v>42</v>
      </c>
      <c r="AD5" t="s">
        <v>42</v>
      </c>
      <c r="AE5" t="s">
        <v>42</v>
      </c>
      <c r="AF5" t="s">
        <v>42</v>
      </c>
      <c r="AG5" t="s">
        <v>42</v>
      </c>
      <c r="AH5" s="2" t="s">
        <v>42</v>
      </c>
    </row>
    <row r="6" spans="1:34" ht="90" x14ac:dyDescent="0.25">
      <c r="A6" s="8" t="s">
        <v>72</v>
      </c>
      <c r="B6" s="6" t="s">
        <v>69</v>
      </c>
      <c r="C6" s="7">
        <v>46234</v>
      </c>
      <c r="D6" s="9" t="str">
        <f>HYPERLINK("https://www.epingalert.org/en/Search?viewData= G/TBT/N/KEN/2103"," G/TBT/N/KEN/2103")</f>
        <v xml:space="preserve"> G/TBT/N/KEN/2103</v>
      </c>
      <c r="E6" s="8" t="s">
        <v>79</v>
      </c>
      <c r="F6" s="8" t="s">
        <v>80</v>
      </c>
      <c r="G6" s="8" t="s">
        <v>42</v>
      </c>
      <c r="H6" s="8" t="s">
        <v>73</v>
      </c>
      <c r="I6" s="8" t="s">
        <v>74</v>
      </c>
      <c r="J6" s="8" t="s">
        <v>42</v>
      </c>
      <c r="K6" s="8" t="s">
        <v>42</v>
      </c>
      <c r="L6" s="6"/>
      <c r="M6" s="7">
        <v>46294</v>
      </c>
      <c r="N6" s="7" t="s">
        <v>75</v>
      </c>
      <c r="O6" s="7" t="s">
        <v>76</v>
      </c>
      <c r="P6" s="6" t="s">
        <v>44</v>
      </c>
      <c r="Q6" s="8" t="s">
        <v>81</v>
      </c>
      <c r="R6" t="str">
        <f>HYPERLINK("https://docs.wto.org/imrd/directdoc.asp?DDFDocuments/t/G/TBTN26/KEN2103.docx", "https://docs.wto.org/imrd/directdoc.asp?DDFDocuments/t/G/TBTN26/KEN2103.docx")</f>
        <v>https://docs.wto.org/imrd/directdoc.asp?DDFDocuments/t/G/TBTN26/KEN2103.docx</v>
      </c>
      <c r="U6" t="s">
        <v>46</v>
      </c>
      <c r="V6" t="s">
        <v>47</v>
      </c>
      <c r="W6" t="s">
        <v>47</v>
      </c>
      <c r="X6" t="s">
        <v>47</v>
      </c>
      <c r="Y6" t="s">
        <v>47</v>
      </c>
      <c r="Z6" t="s">
        <v>47</v>
      </c>
      <c r="AA6" t="s">
        <v>47</v>
      </c>
      <c r="AB6" s="2" t="s">
        <v>82</v>
      </c>
      <c r="AC6" t="s">
        <v>42</v>
      </c>
      <c r="AD6" t="s">
        <v>42</v>
      </c>
      <c r="AE6" t="s">
        <v>42</v>
      </c>
      <c r="AF6" t="s">
        <v>42</v>
      </c>
      <c r="AG6" t="s">
        <v>42</v>
      </c>
      <c r="AH6" s="2" t="s">
        <v>42</v>
      </c>
    </row>
    <row r="7" spans="1:34" ht="165" x14ac:dyDescent="0.25">
      <c r="A7" s="8" t="s">
        <v>86</v>
      </c>
      <c r="B7" s="6" t="s">
        <v>83</v>
      </c>
      <c r="C7" s="7">
        <v>46234</v>
      </c>
      <c r="D7" s="9" t="str">
        <f>HYPERLINK("https://www.epingalert.org/en/Search?viewData= G/TBT/N/USA/2309"," G/TBT/N/USA/2309")</f>
        <v xml:space="preserve"> G/TBT/N/USA/2309</v>
      </c>
      <c r="E7" s="8" t="s">
        <v>84</v>
      </c>
      <c r="F7" s="8" t="s">
        <v>85</v>
      </c>
      <c r="G7" s="8" t="s">
        <v>42</v>
      </c>
      <c r="H7" s="8" t="s">
        <v>87</v>
      </c>
      <c r="I7" s="8" t="s">
        <v>88</v>
      </c>
      <c r="J7" s="8" t="s">
        <v>42</v>
      </c>
      <c r="K7" s="8" t="s">
        <v>42</v>
      </c>
      <c r="L7" s="6"/>
      <c r="M7" s="7">
        <v>46265</v>
      </c>
      <c r="N7" s="7" t="s">
        <v>76</v>
      </c>
      <c r="O7" s="7" t="s">
        <v>76</v>
      </c>
      <c r="P7" s="6" t="s">
        <v>44</v>
      </c>
      <c r="Q7" s="8" t="s">
        <v>89</v>
      </c>
      <c r="R7" t="str">
        <f>HYPERLINK("https://docs.wto.org/imrd/directdoc.asp?DDFDocuments/t/G/TBTN26/USA2309.docx", "https://docs.wto.org/imrd/directdoc.asp?DDFDocuments/t/G/TBTN26/USA2309.docx")</f>
        <v>https://docs.wto.org/imrd/directdoc.asp?DDFDocuments/t/G/TBTN26/USA2309.docx</v>
      </c>
      <c r="U7" t="s">
        <v>46</v>
      </c>
      <c r="V7" t="s">
        <v>47</v>
      </c>
      <c r="W7" t="s">
        <v>47</v>
      </c>
      <c r="X7" t="s">
        <v>47</v>
      </c>
      <c r="Y7" t="s">
        <v>47</v>
      </c>
      <c r="Z7" t="s">
        <v>47</v>
      </c>
      <c r="AA7" t="s">
        <v>47</v>
      </c>
      <c r="AB7" s="2" t="s">
        <v>90</v>
      </c>
      <c r="AC7" t="s">
        <v>42</v>
      </c>
      <c r="AD7" t="s">
        <v>42</v>
      </c>
      <c r="AE7" t="s">
        <v>42</v>
      </c>
      <c r="AF7" t="s">
        <v>42</v>
      </c>
      <c r="AG7" t="s">
        <v>42</v>
      </c>
      <c r="AH7" s="2" t="s">
        <v>42</v>
      </c>
    </row>
    <row r="8" spans="1:34" ht="225" x14ac:dyDescent="0.25">
      <c r="A8" s="8" t="s">
        <v>93</v>
      </c>
      <c r="B8" s="6" t="s">
        <v>83</v>
      </c>
      <c r="C8" s="7">
        <v>46234</v>
      </c>
      <c r="D8" s="9" t="str">
        <f>HYPERLINK("https://www.epingalert.org/en/Search?viewData= G/TBT/N/USA/2310"," G/TBT/N/USA/2310")</f>
        <v xml:space="preserve"> G/TBT/N/USA/2310</v>
      </c>
      <c r="E8" s="8" t="s">
        <v>91</v>
      </c>
      <c r="F8" s="8" t="s">
        <v>92</v>
      </c>
      <c r="G8" s="8" t="s">
        <v>94</v>
      </c>
      <c r="H8" s="8" t="s">
        <v>95</v>
      </c>
      <c r="I8" s="8" t="s">
        <v>96</v>
      </c>
      <c r="J8" s="8" t="s">
        <v>42</v>
      </c>
      <c r="K8" s="8" t="s">
        <v>42</v>
      </c>
      <c r="L8" s="6"/>
      <c r="M8" s="7">
        <v>46265</v>
      </c>
      <c r="N8" s="7" t="s">
        <v>97</v>
      </c>
      <c r="O8" s="7" t="s">
        <v>97</v>
      </c>
      <c r="P8" s="6" t="s">
        <v>44</v>
      </c>
      <c r="Q8" s="8" t="s">
        <v>98</v>
      </c>
      <c r="R8" t="str">
        <f>HYPERLINK("https://docs.wto.org/imrd/directdoc.asp?DDFDocuments/t/G/TBTN26/USA2310.docx", "https://docs.wto.org/imrd/directdoc.asp?DDFDocuments/t/G/TBTN26/USA2310.docx")</f>
        <v>https://docs.wto.org/imrd/directdoc.asp?DDFDocuments/t/G/TBTN26/USA2310.docx</v>
      </c>
      <c r="U8" t="s">
        <v>47</v>
      </c>
      <c r="V8" t="s">
        <v>47</v>
      </c>
      <c r="W8" t="s">
        <v>47</v>
      </c>
      <c r="X8" t="s">
        <v>47</v>
      </c>
      <c r="Y8" t="s">
        <v>47</v>
      </c>
      <c r="Z8" t="s">
        <v>47</v>
      </c>
      <c r="AA8" t="s">
        <v>46</v>
      </c>
      <c r="AB8" s="2" t="s">
        <v>99</v>
      </c>
      <c r="AC8" t="s">
        <v>42</v>
      </c>
      <c r="AD8" t="s">
        <v>42</v>
      </c>
      <c r="AE8" t="s">
        <v>42</v>
      </c>
      <c r="AF8" t="s">
        <v>42</v>
      </c>
      <c r="AG8" t="s">
        <v>42</v>
      </c>
      <c r="AH8" s="2" t="s">
        <v>42</v>
      </c>
    </row>
    <row r="9" spans="1:34" ht="150" x14ac:dyDescent="0.25">
      <c r="A9" s="8" t="s">
        <v>103</v>
      </c>
      <c r="B9" s="6" t="s">
        <v>100</v>
      </c>
      <c r="C9" s="7">
        <v>46234</v>
      </c>
      <c r="D9" s="9" t="str">
        <f>HYPERLINK("https://www.epingalert.org/en/Search?viewData= G/TBT/N/VNM/440"," G/TBT/N/VNM/440")</f>
        <v xml:space="preserve"> G/TBT/N/VNM/440</v>
      </c>
      <c r="E9" s="8" t="s">
        <v>101</v>
      </c>
      <c r="F9" s="8" t="s">
        <v>102</v>
      </c>
      <c r="G9" s="8" t="s">
        <v>104</v>
      </c>
      <c r="H9" s="8" t="s">
        <v>105</v>
      </c>
      <c r="I9" s="8" t="s">
        <v>106</v>
      </c>
      <c r="J9" s="8" t="s">
        <v>42</v>
      </c>
      <c r="K9" s="8" t="s">
        <v>42</v>
      </c>
      <c r="L9" s="6"/>
      <c r="M9" s="7">
        <v>46294</v>
      </c>
      <c r="N9" s="7" t="s">
        <v>107</v>
      </c>
      <c r="O9" s="7" t="s">
        <v>108</v>
      </c>
      <c r="P9" s="6" t="s">
        <v>44</v>
      </c>
      <c r="Q9" s="8" t="s">
        <v>109</v>
      </c>
      <c r="R9" t="str">
        <f>HYPERLINK("https://docs.wto.org/imrd/directdoc.asp?DDFDocuments/t/G/TBTN26/VNM440.docx", "https://docs.wto.org/imrd/directdoc.asp?DDFDocuments/t/G/TBTN26/VNM440.docx")</f>
        <v>https://docs.wto.org/imrd/directdoc.asp?DDFDocuments/t/G/TBTN26/VNM440.docx</v>
      </c>
      <c r="U9" t="s">
        <v>46</v>
      </c>
      <c r="V9" t="s">
        <v>47</v>
      </c>
      <c r="W9" t="s">
        <v>47</v>
      </c>
      <c r="X9" t="s">
        <v>47</v>
      </c>
      <c r="Y9" t="s">
        <v>47</v>
      </c>
      <c r="Z9" t="s">
        <v>47</v>
      </c>
      <c r="AA9" t="s">
        <v>47</v>
      </c>
      <c r="AB9" s="2" t="s">
        <v>110</v>
      </c>
      <c r="AC9" t="s">
        <v>42</v>
      </c>
      <c r="AD9" t="s">
        <v>42</v>
      </c>
      <c r="AE9" t="s">
        <v>42</v>
      </c>
      <c r="AF9" t="s">
        <v>42</v>
      </c>
      <c r="AG9" t="s">
        <v>42</v>
      </c>
      <c r="AH9" s="2" t="s">
        <v>42</v>
      </c>
    </row>
    <row r="10" spans="1:34" ht="60" x14ac:dyDescent="0.25">
      <c r="A10" s="8" t="s">
        <v>114</v>
      </c>
      <c r="B10" s="6" t="s">
        <v>111</v>
      </c>
      <c r="C10" s="7">
        <v>46233</v>
      </c>
      <c r="D10" s="9" t="str">
        <f>HYPERLINK("https://www.epingalert.org/en/Search?viewData= G/TBT/N/BRA/1636"," G/TBT/N/BRA/1636")</f>
        <v xml:space="preserve"> G/TBT/N/BRA/1636</v>
      </c>
      <c r="E10" s="8" t="s">
        <v>112</v>
      </c>
      <c r="F10" s="8" t="s">
        <v>113</v>
      </c>
      <c r="G10" s="8" t="s">
        <v>42</v>
      </c>
      <c r="H10" s="8" t="s">
        <v>115</v>
      </c>
      <c r="I10" s="8" t="s">
        <v>116</v>
      </c>
      <c r="J10" s="8" t="s">
        <v>42</v>
      </c>
      <c r="K10" s="8" t="s">
        <v>42</v>
      </c>
      <c r="L10" s="6"/>
      <c r="M10" s="7">
        <v>46293</v>
      </c>
      <c r="N10" s="7" t="s">
        <v>76</v>
      </c>
      <c r="O10" s="7" t="s">
        <v>76</v>
      </c>
      <c r="P10" s="6" t="s">
        <v>44</v>
      </c>
      <c r="Q10" s="8" t="s">
        <v>117</v>
      </c>
      <c r="R10" t="str">
        <f>HYPERLINK("https://docs.wto.org/imrd/directdoc.asp?DDFDocuments/t/G/TBTN26/BRA1636.docx", "https://docs.wto.org/imrd/directdoc.asp?DDFDocuments/t/G/TBTN26/BRA1636.docx")</f>
        <v>https://docs.wto.org/imrd/directdoc.asp?DDFDocuments/t/G/TBTN26/BRA1636.docx</v>
      </c>
      <c r="S10" t="str">
        <f>HYPERLINK("https://docs.wto.org/imrd/directdoc.asp?DDFDocuments/u/G/TBTN26/BRA1636.docx", "https://docs.wto.org/imrd/directdoc.asp?DDFDocuments/u/G/TBTN26/BRA1636.docx")</f>
        <v>https://docs.wto.org/imrd/directdoc.asp?DDFDocuments/u/G/TBTN26/BRA1636.docx</v>
      </c>
      <c r="U10" t="s">
        <v>46</v>
      </c>
      <c r="V10" t="s">
        <v>47</v>
      </c>
      <c r="W10" t="s">
        <v>47</v>
      </c>
      <c r="X10" t="s">
        <v>47</v>
      </c>
      <c r="Y10" t="s">
        <v>47</v>
      </c>
      <c r="Z10" t="s">
        <v>47</v>
      </c>
      <c r="AA10" t="s">
        <v>47</v>
      </c>
      <c r="AB10" s="2" t="s">
        <v>42</v>
      </c>
      <c r="AC10" t="s">
        <v>42</v>
      </c>
      <c r="AD10" t="s">
        <v>42</v>
      </c>
      <c r="AE10" t="s">
        <v>42</v>
      </c>
      <c r="AF10" t="s">
        <v>42</v>
      </c>
      <c r="AG10" t="s">
        <v>42</v>
      </c>
      <c r="AH10" s="2" t="s">
        <v>42</v>
      </c>
    </row>
    <row r="11" spans="1:34" ht="165" x14ac:dyDescent="0.25">
      <c r="A11" s="8" t="s">
        <v>120</v>
      </c>
      <c r="B11" s="6" t="s">
        <v>34</v>
      </c>
      <c r="C11" s="7">
        <v>46233</v>
      </c>
      <c r="D11" s="9" t="str">
        <f>HYPERLINK("https://www.epingalert.org/en/Search?viewData= G/TBT/N/ESP/59"," G/TBT/N/ESP/59")</f>
        <v xml:space="preserve"> G/TBT/N/ESP/59</v>
      </c>
      <c r="E11" s="8" t="s">
        <v>118</v>
      </c>
      <c r="F11" s="8" t="s">
        <v>119</v>
      </c>
      <c r="G11" s="8" t="s">
        <v>121</v>
      </c>
      <c r="H11" s="8" t="s">
        <v>122</v>
      </c>
      <c r="I11" s="8" t="s">
        <v>40</v>
      </c>
      <c r="J11" s="8" t="s">
        <v>123</v>
      </c>
      <c r="K11" s="8" t="s">
        <v>42</v>
      </c>
      <c r="L11" s="6"/>
      <c r="M11" s="7">
        <v>46293</v>
      </c>
      <c r="N11" s="7" t="s">
        <v>124</v>
      </c>
      <c r="O11" s="7" t="s">
        <v>124</v>
      </c>
      <c r="P11" s="6" t="s">
        <v>44</v>
      </c>
      <c r="Q11" s="8" t="s">
        <v>125</v>
      </c>
      <c r="T11" t="str">
        <f>HYPERLINK("https://docs.wto.org/imrd/directdoc.asp?DDFDocuments/v/G/TBTN26/ESP59.docx", "https://docs.wto.org/imrd/directdoc.asp?DDFDocuments/v/G/TBTN26/ESP59.docx")</f>
        <v>https://docs.wto.org/imrd/directdoc.asp?DDFDocuments/v/G/TBTN26/ESP59.docx</v>
      </c>
      <c r="U11" t="s">
        <v>46</v>
      </c>
      <c r="V11" t="s">
        <v>47</v>
      </c>
      <c r="W11" t="s">
        <v>47</v>
      </c>
      <c r="X11" t="s">
        <v>47</v>
      </c>
      <c r="Y11" t="s">
        <v>47</v>
      </c>
      <c r="Z11" t="s">
        <v>47</v>
      </c>
      <c r="AA11" t="s">
        <v>47</v>
      </c>
      <c r="AB11" s="2" t="s">
        <v>126</v>
      </c>
      <c r="AC11" t="s">
        <v>42</v>
      </c>
      <c r="AD11" t="s">
        <v>42</v>
      </c>
      <c r="AE11" t="s">
        <v>42</v>
      </c>
      <c r="AF11" t="s">
        <v>42</v>
      </c>
      <c r="AG11" t="s">
        <v>42</v>
      </c>
      <c r="AH11" s="2" t="s">
        <v>42</v>
      </c>
    </row>
    <row r="12" spans="1:34" ht="105" x14ac:dyDescent="0.25">
      <c r="A12" s="8" t="s">
        <v>130</v>
      </c>
      <c r="B12" s="6" t="s">
        <v>127</v>
      </c>
      <c r="C12" s="7">
        <v>46233</v>
      </c>
      <c r="D12" s="9" t="str">
        <f>HYPERLINK("https://www.epingalert.org/en/Search?viewData= G/TBT/N/EU/1227"," G/TBT/N/EU/1227")</f>
        <v xml:space="preserve"> G/TBT/N/EU/1227</v>
      </c>
      <c r="E12" s="8" t="s">
        <v>128</v>
      </c>
      <c r="F12" s="8" t="s">
        <v>129</v>
      </c>
      <c r="G12" s="8" t="s">
        <v>42</v>
      </c>
      <c r="H12" s="8" t="s">
        <v>131</v>
      </c>
      <c r="I12" s="8" t="s">
        <v>132</v>
      </c>
      <c r="J12" s="8" t="s">
        <v>42</v>
      </c>
      <c r="K12" s="8" t="s">
        <v>42</v>
      </c>
      <c r="L12" s="6"/>
      <c r="M12" s="7">
        <v>46293</v>
      </c>
      <c r="N12" s="7" t="s">
        <v>133</v>
      </c>
      <c r="O12" s="7" t="s">
        <v>134</v>
      </c>
      <c r="P12" s="6" t="s">
        <v>44</v>
      </c>
      <c r="Q12" s="8" t="s">
        <v>135</v>
      </c>
      <c r="R12" t="str">
        <f>HYPERLINK("https://docs.wto.org/imrd/directdoc.asp?DDFDocuments/t/G/TBTN26/EU1227.docx", "https://docs.wto.org/imrd/directdoc.asp?DDFDocuments/t/G/TBTN26/EU1227.docx")</f>
        <v>https://docs.wto.org/imrd/directdoc.asp?DDFDocuments/t/G/TBTN26/EU1227.docx</v>
      </c>
      <c r="U12" t="s">
        <v>46</v>
      </c>
      <c r="V12" t="s">
        <v>47</v>
      </c>
      <c r="W12" t="s">
        <v>47</v>
      </c>
      <c r="X12" t="s">
        <v>47</v>
      </c>
      <c r="Y12" t="s">
        <v>47</v>
      </c>
      <c r="Z12" t="s">
        <v>47</v>
      </c>
      <c r="AA12" t="s">
        <v>47</v>
      </c>
      <c r="AB12" s="2" t="s">
        <v>136</v>
      </c>
      <c r="AC12" t="s">
        <v>42</v>
      </c>
      <c r="AD12" t="s">
        <v>42</v>
      </c>
      <c r="AE12" t="s">
        <v>42</v>
      </c>
      <c r="AF12" t="s">
        <v>42</v>
      </c>
      <c r="AG12" t="s">
        <v>42</v>
      </c>
      <c r="AH12" s="2" t="s">
        <v>42</v>
      </c>
    </row>
    <row r="13" spans="1:34" ht="150" x14ac:dyDescent="0.25">
      <c r="A13" s="8" t="s">
        <v>140</v>
      </c>
      <c r="B13" s="6" t="s">
        <v>137</v>
      </c>
      <c r="C13" s="7">
        <v>46233</v>
      </c>
      <c r="D13" s="9" t="str">
        <f>HYPERLINK("https://www.epingalert.org/en/Search?viewData= G/TBT/N/IDN/190"," G/TBT/N/IDN/190")</f>
        <v xml:space="preserve"> G/TBT/N/IDN/190</v>
      </c>
      <c r="E13" s="8" t="s">
        <v>138</v>
      </c>
      <c r="F13" s="8" t="s">
        <v>139</v>
      </c>
      <c r="G13" s="8" t="s">
        <v>42</v>
      </c>
      <c r="H13" s="8" t="s">
        <v>141</v>
      </c>
      <c r="I13" s="8" t="s">
        <v>142</v>
      </c>
      <c r="J13" s="8" t="s">
        <v>42</v>
      </c>
      <c r="K13" s="8" t="s">
        <v>143</v>
      </c>
      <c r="L13" s="6"/>
      <c r="M13" s="7">
        <v>46293</v>
      </c>
      <c r="N13" s="7" t="s">
        <v>76</v>
      </c>
      <c r="O13" s="7" t="s">
        <v>76</v>
      </c>
      <c r="P13" s="6" t="s">
        <v>44</v>
      </c>
      <c r="Q13" s="8" t="s">
        <v>144</v>
      </c>
      <c r="R13" t="str">
        <f>HYPERLINK("https://docs.wto.org/imrd/directdoc.asp?DDFDocuments/t/G/TBTN26/IDN190.docx", "https://docs.wto.org/imrd/directdoc.asp?DDFDocuments/t/G/TBTN26/IDN190.docx")</f>
        <v>https://docs.wto.org/imrd/directdoc.asp?DDFDocuments/t/G/TBTN26/IDN190.docx</v>
      </c>
      <c r="U13" t="s">
        <v>47</v>
      </c>
      <c r="V13" t="s">
        <v>47</v>
      </c>
      <c r="W13" t="s">
        <v>46</v>
      </c>
      <c r="X13" t="s">
        <v>47</v>
      </c>
      <c r="Y13" t="s">
        <v>47</v>
      </c>
      <c r="Z13" t="s">
        <v>47</v>
      </c>
      <c r="AA13" t="s">
        <v>47</v>
      </c>
      <c r="AB13" s="2" t="s">
        <v>145</v>
      </c>
      <c r="AC13" t="s">
        <v>42</v>
      </c>
      <c r="AD13" t="s">
        <v>42</v>
      </c>
      <c r="AE13" t="s">
        <v>42</v>
      </c>
      <c r="AF13" t="s">
        <v>42</v>
      </c>
      <c r="AG13" t="s">
        <v>42</v>
      </c>
      <c r="AH13" s="2" t="s">
        <v>42</v>
      </c>
    </row>
    <row r="14" spans="1:34" ht="105" x14ac:dyDescent="0.25">
      <c r="A14" s="8" t="s">
        <v>149</v>
      </c>
      <c r="B14" s="6" t="s">
        <v>146</v>
      </c>
      <c r="C14" s="7">
        <v>46233</v>
      </c>
      <c r="D14" s="9" t="str">
        <f>HYPERLINK("https://www.epingalert.org/en/Search?viewData= G/TBT/N/JOR/98"," G/TBT/N/JOR/98")</f>
        <v xml:space="preserve"> G/TBT/N/JOR/98</v>
      </c>
      <c r="E14" s="8" t="s">
        <v>147</v>
      </c>
      <c r="F14" s="8" t="s">
        <v>148</v>
      </c>
      <c r="G14" s="8" t="s">
        <v>42</v>
      </c>
      <c r="H14" s="8" t="s">
        <v>150</v>
      </c>
      <c r="I14" s="8" t="s">
        <v>132</v>
      </c>
      <c r="J14" s="8" t="s">
        <v>42</v>
      </c>
      <c r="K14" s="8" t="s">
        <v>151</v>
      </c>
      <c r="L14" s="6"/>
      <c r="M14" s="7">
        <v>46293</v>
      </c>
      <c r="N14" s="7">
        <v>46357</v>
      </c>
      <c r="O14" s="7">
        <v>46447</v>
      </c>
      <c r="P14" s="6" t="s">
        <v>44</v>
      </c>
      <c r="Q14" s="8" t="s">
        <v>152</v>
      </c>
      <c r="R14" t="str">
        <f>HYPERLINK("https://docs.wto.org/imrd/directdoc.asp?DDFDocuments/t/G/TBTN26/JOR98.docx", "https://docs.wto.org/imrd/directdoc.asp?DDFDocuments/t/G/TBTN26/JOR98.docx")</f>
        <v>https://docs.wto.org/imrd/directdoc.asp?DDFDocuments/t/G/TBTN26/JOR98.docx</v>
      </c>
      <c r="U14" t="s">
        <v>46</v>
      </c>
      <c r="V14" t="s">
        <v>47</v>
      </c>
      <c r="W14" t="s">
        <v>47</v>
      </c>
      <c r="X14" t="s">
        <v>47</v>
      </c>
      <c r="Y14" t="s">
        <v>47</v>
      </c>
      <c r="Z14" t="s">
        <v>47</v>
      </c>
      <c r="AA14" t="s">
        <v>47</v>
      </c>
      <c r="AB14" s="2" t="s">
        <v>153</v>
      </c>
      <c r="AC14" t="s">
        <v>42</v>
      </c>
      <c r="AD14" t="s">
        <v>42</v>
      </c>
      <c r="AE14" t="s">
        <v>42</v>
      </c>
      <c r="AF14" t="s">
        <v>42</v>
      </c>
      <c r="AG14" t="s">
        <v>42</v>
      </c>
      <c r="AH14" s="2" t="s">
        <v>42</v>
      </c>
    </row>
    <row r="15" spans="1:34" ht="60" x14ac:dyDescent="0.25">
      <c r="A15" s="8" t="s">
        <v>157</v>
      </c>
      <c r="B15" s="6" t="s">
        <v>154</v>
      </c>
      <c r="C15" s="7">
        <v>46233</v>
      </c>
      <c r="D15" s="9" t="str">
        <f>HYPERLINK("https://www.epingalert.org/en/Search?viewData= G/TBT/N/KOR/1370"," G/TBT/N/KOR/1370")</f>
        <v xml:space="preserve"> G/TBT/N/KOR/1370</v>
      </c>
      <c r="E15" s="8" t="s">
        <v>155</v>
      </c>
      <c r="F15" s="8" t="s">
        <v>156</v>
      </c>
      <c r="G15" s="8" t="s">
        <v>42</v>
      </c>
      <c r="H15" s="8" t="s">
        <v>131</v>
      </c>
      <c r="I15" s="8" t="s">
        <v>158</v>
      </c>
      <c r="J15" s="8" t="s">
        <v>42</v>
      </c>
      <c r="K15" s="8" t="s">
        <v>42</v>
      </c>
      <c r="L15" s="6"/>
      <c r="M15" s="7">
        <v>46293</v>
      </c>
      <c r="N15" s="7" t="s">
        <v>76</v>
      </c>
      <c r="O15" s="7" t="s">
        <v>76</v>
      </c>
      <c r="P15" s="6" t="s">
        <v>44</v>
      </c>
      <c r="Q15" s="8" t="s">
        <v>159</v>
      </c>
      <c r="R15" t="str">
        <f>HYPERLINK("https://docs.wto.org/imrd/directdoc.asp?DDFDocuments/t/G/TBTN26/KOR1370.docx", "https://docs.wto.org/imrd/directdoc.asp?DDFDocuments/t/G/TBTN26/KOR1370.docx")</f>
        <v>https://docs.wto.org/imrd/directdoc.asp?DDFDocuments/t/G/TBTN26/KOR1370.docx</v>
      </c>
      <c r="U15" t="s">
        <v>46</v>
      </c>
      <c r="V15" t="s">
        <v>47</v>
      </c>
      <c r="W15" t="s">
        <v>47</v>
      </c>
      <c r="X15" t="s">
        <v>47</v>
      </c>
      <c r="Y15" t="s">
        <v>47</v>
      </c>
      <c r="Z15" t="s">
        <v>47</v>
      </c>
      <c r="AA15" t="s">
        <v>47</v>
      </c>
      <c r="AB15" s="2" t="s">
        <v>160</v>
      </c>
      <c r="AC15" t="s">
        <v>42</v>
      </c>
      <c r="AD15" t="s">
        <v>42</v>
      </c>
      <c r="AE15" t="s">
        <v>42</v>
      </c>
      <c r="AF15" t="s">
        <v>42</v>
      </c>
      <c r="AG15" t="s">
        <v>42</v>
      </c>
      <c r="AH15" s="2" t="s">
        <v>42</v>
      </c>
    </row>
    <row r="16" spans="1:34" ht="105" x14ac:dyDescent="0.25">
      <c r="A16" s="8" t="s">
        <v>163</v>
      </c>
      <c r="B16" s="6" t="s">
        <v>83</v>
      </c>
      <c r="C16" s="7">
        <v>46233</v>
      </c>
      <c r="D16" s="9" t="str">
        <f>HYPERLINK("https://www.epingalert.org/en/Search?viewData= G/TBT/N/USA/2308"," G/TBT/N/USA/2308")</f>
        <v xml:space="preserve"> G/TBT/N/USA/2308</v>
      </c>
      <c r="E16" s="8" t="s">
        <v>161</v>
      </c>
      <c r="F16" s="8" t="s">
        <v>162</v>
      </c>
      <c r="G16" s="8" t="s">
        <v>42</v>
      </c>
      <c r="H16" s="8" t="s">
        <v>87</v>
      </c>
      <c r="I16" s="8" t="s">
        <v>88</v>
      </c>
      <c r="J16" s="8" t="s">
        <v>42</v>
      </c>
      <c r="K16" s="8" t="s">
        <v>42</v>
      </c>
      <c r="L16" s="6"/>
      <c r="M16" s="7">
        <v>46293</v>
      </c>
      <c r="N16" s="7" t="s">
        <v>76</v>
      </c>
      <c r="O16" s="7" t="s">
        <v>76</v>
      </c>
      <c r="P16" s="6" t="s">
        <v>44</v>
      </c>
      <c r="Q16" s="8" t="s">
        <v>164</v>
      </c>
      <c r="R16" t="str">
        <f>HYPERLINK("https://docs.wto.org/imrd/directdoc.asp?DDFDocuments/t/G/TBTN26/USA2308.docx", "https://docs.wto.org/imrd/directdoc.asp?DDFDocuments/t/G/TBTN26/USA2308.docx")</f>
        <v>https://docs.wto.org/imrd/directdoc.asp?DDFDocuments/t/G/TBTN26/USA2308.docx</v>
      </c>
      <c r="U16" t="s">
        <v>47</v>
      </c>
      <c r="V16" t="s">
        <v>47</v>
      </c>
      <c r="W16" t="s">
        <v>47</v>
      </c>
      <c r="X16" t="s">
        <v>47</v>
      </c>
      <c r="Y16" t="s">
        <v>47</v>
      </c>
      <c r="Z16" t="s">
        <v>47</v>
      </c>
      <c r="AA16" t="s">
        <v>46</v>
      </c>
      <c r="AB16" s="2" t="s">
        <v>165</v>
      </c>
      <c r="AC16" t="s">
        <v>42</v>
      </c>
      <c r="AD16" t="s">
        <v>42</v>
      </c>
      <c r="AE16" t="s">
        <v>42</v>
      </c>
      <c r="AF16" t="s">
        <v>42</v>
      </c>
      <c r="AG16" t="s">
        <v>42</v>
      </c>
      <c r="AH16" s="2" t="s">
        <v>42</v>
      </c>
    </row>
    <row r="17" spans="1:34" ht="105" x14ac:dyDescent="0.25">
      <c r="A17" s="8" t="s">
        <v>168</v>
      </c>
      <c r="B17" s="6" t="s">
        <v>100</v>
      </c>
      <c r="C17" s="7">
        <v>46233</v>
      </c>
      <c r="D17" s="9" t="str">
        <f>HYPERLINK("https://www.epingalert.org/en/Search?viewData= G/TBT/N/VNM/439"," G/TBT/N/VNM/439")</f>
        <v xml:space="preserve"> G/TBT/N/VNM/439</v>
      </c>
      <c r="E17" s="8" t="s">
        <v>166</v>
      </c>
      <c r="F17" s="8" t="s">
        <v>167</v>
      </c>
      <c r="G17" s="8" t="s">
        <v>169</v>
      </c>
      <c r="H17" s="8" t="s">
        <v>170</v>
      </c>
      <c r="I17" s="8" t="s">
        <v>171</v>
      </c>
      <c r="J17" s="8" t="s">
        <v>42</v>
      </c>
      <c r="K17" s="8" t="s">
        <v>42</v>
      </c>
      <c r="L17" s="6"/>
      <c r="M17" s="7">
        <v>46263</v>
      </c>
      <c r="N17" s="7" t="s">
        <v>172</v>
      </c>
      <c r="O17" s="7" t="s">
        <v>172</v>
      </c>
      <c r="P17" s="6" t="s">
        <v>44</v>
      </c>
      <c r="Q17" s="8" t="s">
        <v>173</v>
      </c>
      <c r="R17" t="str">
        <f>HYPERLINK("https://docs.wto.org/imrd/directdoc.asp?DDFDocuments/t/G/TBTN26/VNM439.docx", "https://docs.wto.org/imrd/directdoc.asp?DDFDocuments/t/G/TBTN26/VNM439.docx")</f>
        <v>https://docs.wto.org/imrd/directdoc.asp?DDFDocuments/t/G/TBTN26/VNM439.docx</v>
      </c>
      <c r="U17" t="s">
        <v>46</v>
      </c>
      <c r="V17" t="s">
        <v>47</v>
      </c>
      <c r="W17" t="s">
        <v>47</v>
      </c>
      <c r="X17" t="s">
        <v>47</v>
      </c>
      <c r="Y17" t="s">
        <v>47</v>
      </c>
      <c r="Z17" t="s">
        <v>47</v>
      </c>
      <c r="AA17" t="s">
        <v>47</v>
      </c>
      <c r="AB17" s="2" t="s">
        <v>174</v>
      </c>
      <c r="AC17" t="s">
        <v>42</v>
      </c>
      <c r="AD17" t="s">
        <v>42</v>
      </c>
      <c r="AE17" t="s">
        <v>42</v>
      </c>
      <c r="AF17" t="s">
        <v>42</v>
      </c>
      <c r="AG17" t="s">
        <v>42</v>
      </c>
      <c r="AH17" s="2" t="s">
        <v>42</v>
      </c>
    </row>
    <row r="18" spans="1:34" ht="225" x14ac:dyDescent="0.25">
      <c r="A18" s="8" t="s">
        <v>178</v>
      </c>
      <c r="B18" s="6" t="s">
        <v>175</v>
      </c>
      <c r="C18" s="7">
        <v>46232</v>
      </c>
      <c r="D18" s="9" t="str">
        <f>HYPERLINK("https://www.epingalert.org/en/Search?viewData= G/TBT/N/NZL/155"," G/TBT/N/NZL/155")</f>
        <v xml:space="preserve"> G/TBT/N/NZL/155</v>
      </c>
      <c r="E18" s="8" t="s">
        <v>176</v>
      </c>
      <c r="F18" s="8" t="s">
        <v>177</v>
      </c>
      <c r="G18" s="8" t="s">
        <v>179</v>
      </c>
      <c r="H18" s="8" t="s">
        <v>180</v>
      </c>
      <c r="I18" s="8" t="s">
        <v>64</v>
      </c>
      <c r="J18" s="8" t="s">
        <v>181</v>
      </c>
      <c r="K18" s="8" t="s">
        <v>42</v>
      </c>
      <c r="L18" s="6"/>
      <c r="M18" s="7">
        <v>46292</v>
      </c>
      <c r="N18" s="7" t="s">
        <v>76</v>
      </c>
      <c r="O18" s="7" t="s">
        <v>182</v>
      </c>
      <c r="P18" s="6" t="s">
        <v>44</v>
      </c>
      <c r="Q18" s="8" t="s">
        <v>183</v>
      </c>
      <c r="R18" t="str">
        <f>HYPERLINK("https://docs.wto.org/imrd/directdoc.asp?DDFDocuments/t/G/TBTN26/NZL155.docx", "https://docs.wto.org/imrd/directdoc.asp?DDFDocuments/t/G/TBTN26/NZL155.docx")</f>
        <v>https://docs.wto.org/imrd/directdoc.asp?DDFDocuments/t/G/TBTN26/NZL155.docx</v>
      </c>
      <c r="U18" t="s">
        <v>46</v>
      </c>
      <c r="V18" t="s">
        <v>47</v>
      </c>
      <c r="W18" t="s">
        <v>47</v>
      </c>
      <c r="X18" t="s">
        <v>47</v>
      </c>
      <c r="Y18" t="s">
        <v>47</v>
      </c>
      <c r="Z18" t="s">
        <v>47</v>
      </c>
      <c r="AA18" t="s">
        <v>47</v>
      </c>
      <c r="AB18" s="2" t="s">
        <v>184</v>
      </c>
      <c r="AC18" t="s">
        <v>42</v>
      </c>
      <c r="AD18" t="s">
        <v>42</v>
      </c>
      <c r="AE18" t="s">
        <v>42</v>
      </c>
      <c r="AF18" t="s">
        <v>42</v>
      </c>
      <c r="AG18" t="s">
        <v>42</v>
      </c>
      <c r="AH18" s="2" t="s">
        <v>42</v>
      </c>
    </row>
    <row r="19" spans="1:34" ht="225" x14ac:dyDescent="0.25">
      <c r="A19" s="8" t="s">
        <v>187</v>
      </c>
      <c r="B19" s="6" t="s">
        <v>83</v>
      </c>
      <c r="C19" s="7">
        <v>46232</v>
      </c>
      <c r="D19" s="9" t="str">
        <f>HYPERLINK("https://www.epingalert.org/en/Search?viewData= G/TBT/N/USA/2307"," G/TBT/N/USA/2307")</f>
        <v xml:space="preserve"> G/TBT/N/USA/2307</v>
      </c>
      <c r="E19" s="8" t="s">
        <v>185</v>
      </c>
      <c r="F19" s="8" t="s">
        <v>186</v>
      </c>
      <c r="G19" s="8" t="s">
        <v>188</v>
      </c>
      <c r="H19" s="8" t="s">
        <v>189</v>
      </c>
      <c r="I19" s="8" t="s">
        <v>88</v>
      </c>
      <c r="J19" s="8" t="s">
        <v>42</v>
      </c>
      <c r="K19" s="8" t="s">
        <v>42</v>
      </c>
      <c r="L19" s="6"/>
      <c r="M19" s="7">
        <v>46260</v>
      </c>
      <c r="N19" s="7" t="s">
        <v>76</v>
      </c>
      <c r="O19" s="7" t="s">
        <v>76</v>
      </c>
      <c r="P19" s="6" t="s">
        <v>44</v>
      </c>
      <c r="Q19" s="8" t="s">
        <v>190</v>
      </c>
      <c r="R19" t="str">
        <f>HYPERLINK("https://docs.wto.org/imrd/directdoc.asp?DDFDocuments/t/G/TBTN26/USA2307.docx", "https://docs.wto.org/imrd/directdoc.asp?DDFDocuments/t/G/TBTN26/USA2307.docx")</f>
        <v>https://docs.wto.org/imrd/directdoc.asp?DDFDocuments/t/G/TBTN26/USA2307.docx</v>
      </c>
      <c r="U19" t="s">
        <v>46</v>
      </c>
      <c r="V19" t="s">
        <v>47</v>
      </c>
      <c r="W19" t="s">
        <v>47</v>
      </c>
      <c r="X19" t="s">
        <v>47</v>
      </c>
      <c r="Y19" t="s">
        <v>47</v>
      </c>
      <c r="Z19" t="s">
        <v>47</v>
      </c>
      <c r="AA19" t="s">
        <v>47</v>
      </c>
      <c r="AB19" s="2" t="s">
        <v>191</v>
      </c>
      <c r="AC19" t="s">
        <v>42</v>
      </c>
      <c r="AD19" t="s">
        <v>42</v>
      </c>
      <c r="AE19" t="s">
        <v>42</v>
      </c>
      <c r="AF19" t="s">
        <v>42</v>
      </c>
      <c r="AG19" t="s">
        <v>42</v>
      </c>
      <c r="AH19" s="2" t="s">
        <v>42</v>
      </c>
    </row>
    <row r="20" spans="1:34" ht="150" x14ac:dyDescent="0.25">
      <c r="A20" s="8" t="s">
        <v>195</v>
      </c>
      <c r="B20" s="6" t="s">
        <v>192</v>
      </c>
      <c r="C20" s="7">
        <v>46231</v>
      </c>
      <c r="D20" s="9" t="str">
        <f>HYPERLINK("https://www.epingalert.org/en/Search?viewData= G/TBT/N/BDI/804, G/TBT/N/KEN/2101, G/TBT/N/RWA/1465, G/TBT/N/TZA/1641, G/TBT/N/UGA/2421"," G/TBT/N/BDI/804, G/TBT/N/KEN/2101, G/TBT/N/RWA/1465, G/TBT/N/TZA/1641, G/TBT/N/UGA/2421")</f>
        <v xml:space="preserve"> G/TBT/N/BDI/804, G/TBT/N/KEN/2101, G/TBT/N/RWA/1465, G/TBT/N/TZA/1641, G/TBT/N/UGA/2421</v>
      </c>
      <c r="E20" s="8" t="s">
        <v>193</v>
      </c>
      <c r="F20" s="8" t="s">
        <v>194</v>
      </c>
      <c r="G20" s="8" t="s">
        <v>196</v>
      </c>
      <c r="H20" s="8" t="s">
        <v>197</v>
      </c>
      <c r="I20" s="8" t="s">
        <v>198</v>
      </c>
      <c r="J20" s="8" t="s">
        <v>42</v>
      </c>
      <c r="K20" s="8" t="s">
        <v>143</v>
      </c>
      <c r="L20" s="6"/>
      <c r="M20" s="7">
        <v>46291</v>
      </c>
      <c r="N20" s="7" t="s">
        <v>76</v>
      </c>
      <c r="O20" s="7" t="s">
        <v>182</v>
      </c>
      <c r="P20" s="6" t="s">
        <v>44</v>
      </c>
      <c r="Q20" s="8" t="s">
        <v>199</v>
      </c>
      <c r="R20" t="str">
        <f>HYPERLINK("https://docs.wto.org/imrd/directdoc.asp?DDFDocuments/t/G/TBTN26/BDI804.docx", "https://docs.wto.org/imrd/directdoc.asp?DDFDocuments/t/G/TBTN26/BDI804.docx")</f>
        <v>https://docs.wto.org/imrd/directdoc.asp?DDFDocuments/t/G/TBTN26/BDI804.docx</v>
      </c>
      <c r="S20" t="str">
        <f>HYPERLINK("https://docs.wto.org/imrd/directdoc.asp?DDFDocuments/u/G/TBTN26/BDI804.docx", "https://docs.wto.org/imrd/directdoc.asp?DDFDocuments/u/G/TBTN26/BDI804.docx")</f>
        <v>https://docs.wto.org/imrd/directdoc.asp?DDFDocuments/u/G/TBTN26/BDI804.docx</v>
      </c>
      <c r="U20" t="s">
        <v>46</v>
      </c>
      <c r="V20" t="s">
        <v>47</v>
      </c>
      <c r="W20" t="s">
        <v>47</v>
      </c>
      <c r="X20" t="s">
        <v>47</v>
      </c>
      <c r="Y20" t="s">
        <v>47</v>
      </c>
      <c r="Z20" t="s">
        <v>47</v>
      </c>
      <c r="AA20" t="s">
        <v>47</v>
      </c>
      <c r="AB20" s="2" t="s">
        <v>200</v>
      </c>
      <c r="AC20" t="s">
        <v>42</v>
      </c>
      <c r="AD20" t="s">
        <v>42</v>
      </c>
      <c r="AE20" t="s">
        <v>42</v>
      </c>
      <c r="AF20" t="s">
        <v>42</v>
      </c>
      <c r="AG20" t="s">
        <v>42</v>
      </c>
      <c r="AH20" s="2" t="s">
        <v>42</v>
      </c>
    </row>
    <row r="21" spans="1:34" ht="150" x14ac:dyDescent="0.25">
      <c r="A21" s="8" t="s">
        <v>195</v>
      </c>
      <c r="B21" s="6" t="s">
        <v>69</v>
      </c>
      <c r="C21" s="7">
        <v>46231</v>
      </c>
      <c r="D21" s="9" t="str">
        <f>HYPERLINK("https://www.epingalert.org/en/Search?viewData= G/TBT/N/BDI/804, G/TBT/N/KEN/2101, G/TBT/N/RWA/1465, G/TBT/N/TZA/1641, G/TBT/N/UGA/2421"," G/TBT/N/BDI/804, G/TBT/N/KEN/2101, G/TBT/N/RWA/1465, G/TBT/N/TZA/1641, G/TBT/N/UGA/2421")</f>
        <v xml:space="preserve"> G/TBT/N/BDI/804, G/TBT/N/KEN/2101, G/TBT/N/RWA/1465, G/TBT/N/TZA/1641, G/TBT/N/UGA/2421</v>
      </c>
      <c r="E21" s="8" t="s">
        <v>193</v>
      </c>
      <c r="F21" s="8" t="s">
        <v>194</v>
      </c>
      <c r="G21" s="8" t="s">
        <v>196</v>
      </c>
      <c r="H21" s="8" t="s">
        <v>197</v>
      </c>
      <c r="I21" s="8" t="s">
        <v>198</v>
      </c>
      <c r="J21" s="8" t="s">
        <v>42</v>
      </c>
      <c r="K21" s="8" t="s">
        <v>143</v>
      </c>
      <c r="L21" s="6"/>
      <c r="M21" s="7">
        <v>46291</v>
      </c>
      <c r="N21" s="7" t="s">
        <v>76</v>
      </c>
      <c r="O21" s="7" t="s">
        <v>182</v>
      </c>
      <c r="P21" s="6" t="s">
        <v>44</v>
      </c>
      <c r="Q21" s="8" t="s">
        <v>199</v>
      </c>
      <c r="R21" t="str">
        <f>HYPERLINK("https://docs.wto.org/imrd/directdoc.asp?DDFDocuments/t/G/TBTN26/BDI804.docx", "https://docs.wto.org/imrd/directdoc.asp?DDFDocuments/t/G/TBTN26/BDI804.docx")</f>
        <v>https://docs.wto.org/imrd/directdoc.asp?DDFDocuments/t/G/TBTN26/BDI804.docx</v>
      </c>
      <c r="S21" t="str">
        <f>HYPERLINK("https://docs.wto.org/imrd/directdoc.asp?DDFDocuments/u/G/TBTN26/BDI804.docx", "https://docs.wto.org/imrd/directdoc.asp?DDFDocuments/u/G/TBTN26/BDI804.docx")</f>
        <v>https://docs.wto.org/imrd/directdoc.asp?DDFDocuments/u/G/TBTN26/BDI804.docx</v>
      </c>
      <c r="U21" t="s">
        <v>46</v>
      </c>
      <c r="V21" t="s">
        <v>47</v>
      </c>
      <c r="W21" t="s">
        <v>47</v>
      </c>
      <c r="X21" t="s">
        <v>47</v>
      </c>
      <c r="Y21" t="s">
        <v>47</v>
      </c>
      <c r="Z21" t="s">
        <v>47</v>
      </c>
      <c r="AA21" t="s">
        <v>47</v>
      </c>
      <c r="AB21" s="2" t="s">
        <v>200</v>
      </c>
      <c r="AC21" t="s">
        <v>42</v>
      </c>
      <c r="AD21" t="s">
        <v>42</v>
      </c>
      <c r="AE21" t="s">
        <v>42</v>
      </c>
      <c r="AF21" t="s">
        <v>42</v>
      </c>
      <c r="AG21" t="s">
        <v>42</v>
      </c>
      <c r="AH21" s="2" t="s">
        <v>42</v>
      </c>
    </row>
    <row r="22" spans="1:34" ht="150" x14ac:dyDescent="0.25">
      <c r="A22" s="8" t="s">
        <v>195</v>
      </c>
      <c r="B22" s="6" t="s">
        <v>201</v>
      </c>
      <c r="C22" s="7">
        <v>46231</v>
      </c>
      <c r="D22" s="9" t="str">
        <f>HYPERLINK("https://www.epingalert.org/en/Search?viewData= G/TBT/N/BDI/804, G/TBT/N/KEN/2101, G/TBT/N/RWA/1465, G/TBT/N/TZA/1641, G/TBT/N/UGA/2421"," G/TBT/N/BDI/804, G/TBT/N/KEN/2101, G/TBT/N/RWA/1465, G/TBT/N/TZA/1641, G/TBT/N/UGA/2421")</f>
        <v xml:space="preserve"> G/TBT/N/BDI/804, G/TBT/N/KEN/2101, G/TBT/N/RWA/1465, G/TBT/N/TZA/1641, G/TBT/N/UGA/2421</v>
      </c>
      <c r="E22" s="8" t="s">
        <v>193</v>
      </c>
      <c r="F22" s="8" t="s">
        <v>194</v>
      </c>
      <c r="G22" s="8" t="s">
        <v>196</v>
      </c>
      <c r="H22" s="8" t="s">
        <v>197</v>
      </c>
      <c r="I22" s="8" t="s">
        <v>198</v>
      </c>
      <c r="J22" s="8" t="s">
        <v>42</v>
      </c>
      <c r="K22" s="8" t="s">
        <v>143</v>
      </c>
      <c r="L22" s="6"/>
      <c r="M22" s="7">
        <v>46291</v>
      </c>
      <c r="N22" s="7" t="s">
        <v>76</v>
      </c>
      <c r="O22" s="7" t="s">
        <v>182</v>
      </c>
      <c r="P22" s="6" t="s">
        <v>44</v>
      </c>
      <c r="Q22" s="8" t="s">
        <v>199</v>
      </c>
      <c r="R22" t="str">
        <f>HYPERLINK("https://docs.wto.org/imrd/directdoc.asp?DDFDocuments/t/G/TBTN26/BDI804.docx", "https://docs.wto.org/imrd/directdoc.asp?DDFDocuments/t/G/TBTN26/BDI804.docx")</f>
        <v>https://docs.wto.org/imrd/directdoc.asp?DDFDocuments/t/G/TBTN26/BDI804.docx</v>
      </c>
      <c r="S22" t="str">
        <f>HYPERLINK("https://docs.wto.org/imrd/directdoc.asp?DDFDocuments/u/G/TBTN26/BDI804.docx", "https://docs.wto.org/imrd/directdoc.asp?DDFDocuments/u/G/TBTN26/BDI804.docx")</f>
        <v>https://docs.wto.org/imrd/directdoc.asp?DDFDocuments/u/G/TBTN26/BDI804.docx</v>
      </c>
      <c r="U22" t="s">
        <v>46</v>
      </c>
      <c r="V22" t="s">
        <v>47</v>
      </c>
      <c r="W22" t="s">
        <v>47</v>
      </c>
      <c r="X22" t="s">
        <v>47</v>
      </c>
      <c r="Y22" t="s">
        <v>47</v>
      </c>
      <c r="Z22" t="s">
        <v>47</v>
      </c>
      <c r="AA22" t="s">
        <v>47</v>
      </c>
      <c r="AB22" s="2" t="s">
        <v>200</v>
      </c>
      <c r="AC22" t="s">
        <v>42</v>
      </c>
      <c r="AD22" t="s">
        <v>42</v>
      </c>
      <c r="AE22" t="s">
        <v>42</v>
      </c>
      <c r="AF22" t="s">
        <v>42</v>
      </c>
      <c r="AG22" t="s">
        <v>42</v>
      </c>
      <c r="AH22" s="2" t="s">
        <v>42</v>
      </c>
    </row>
    <row r="23" spans="1:34" ht="150" x14ac:dyDescent="0.25">
      <c r="A23" s="8" t="s">
        <v>195</v>
      </c>
      <c r="B23" s="6" t="s">
        <v>202</v>
      </c>
      <c r="C23" s="7">
        <v>46231</v>
      </c>
      <c r="D23" s="9" t="str">
        <f>HYPERLINK("https://www.epingalert.org/en/Search?viewData= G/TBT/N/BDI/804, G/TBT/N/KEN/2101, G/TBT/N/RWA/1465, G/TBT/N/TZA/1641, G/TBT/N/UGA/2421"," G/TBT/N/BDI/804, G/TBT/N/KEN/2101, G/TBT/N/RWA/1465, G/TBT/N/TZA/1641, G/TBT/N/UGA/2421")</f>
        <v xml:space="preserve"> G/TBT/N/BDI/804, G/TBT/N/KEN/2101, G/TBT/N/RWA/1465, G/TBT/N/TZA/1641, G/TBT/N/UGA/2421</v>
      </c>
      <c r="E23" s="8" t="s">
        <v>193</v>
      </c>
      <c r="F23" s="8" t="s">
        <v>194</v>
      </c>
      <c r="G23" s="8" t="s">
        <v>196</v>
      </c>
      <c r="H23" s="8" t="s">
        <v>197</v>
      </c>
      <c r="I23" s="8" t="s">
        <v>198</v>
      </c>
      <c r="J23" s="8" t="s">
        <v>42</v>
      </c>
      <c r="K23" s="8" t="s">
        <v>143</v>
      </c>
      <c r="L23" s="6"/>
      <c r="M23" s="7">
        <v>46291</v>
      </c>
      <c r="N23" s="7" t="s">
        <v>76</v>
      </c>
      <c r="O23" s="7" t="s">
        <v>182</v>
      </c>
      <c r="P23" s="6" t="s">
        <v>44</v>
      </c>
      <c r="Q23" s="8" t="s">
        <v>199</v>
      </c>
      <c r="R23" t="str">
        <f>HYPERLINK("https://docs.wto.org/imrd/directdoc.asp?DDFDocuments/t/G/TBTN26/BDI804.docx", "https://docs.wto.org/imrd/directdoc.asp?DDFDocuments/t/G/TBTN26/BDI804.docx")</f>
        <v>https://docs.wto.org/imrd/directdoc.asp?DDFDocuments/t/G/TBTN26/BDI804.docx</v>
      </c>
      <c r="S23" t="str">
        <f>HYPERLINK("https://docs.wto.org/imrd/directdoc.asp?DDFDocuments/u/G/TBTN26/BDI804.docx", "https://docs.wto.org/imrd/directdoc.asp?DDFDocuments/u/G/TBTN26/BDI804.docx")</f>
        <v>https://docs.wto.org/imrd/directdoc.asp?DDFDocuments/u/G/TBTN26/BDI804.docx</v>
      </c>
      <c r="U23" t="s">
        <v>46</v>
      </c>
      <c r="V23" t="s">
        <v>47</v>
      </c>
      <c r="W23" t="s">
        <v>47</v>
      </c>
      <c r="X23" t="s">
        <v>47</v>
      </c>
      <c r="Y23" t="s">
        <v>47</v>
      </c>
      <c r="Z23" t="s">
        <v>47</v>
      </c>
      <c r="AA23" t="s">
        <v>47</v>
      </c>
      <c r="AB23" s="2" t="s">
        <v>200</v>
      </c>
      <c r="AC23" t="s">
        <v>42</v>
      </c>
      <c r="AD23" t="s">
        <v>42</v>
      </c>
      <c r="AE23" t="s">
        <v>42</v>
      </c>
      <c r="AF23" t="s">
        <v>42</v>
      </c>
      <c r="AG23" t="s">
        <v>42</v>
      </c>
      <c r="AH23" s="2" t="s">
        <v>42</v>
      </c>
    </row>
    <row r="24" spans="1:34" ht="150" x14ac:dyDescent="0.25">
      <c r="A24" s="8" t="s">
        <v>195</v>
      </c>
      <c r="B24" s="6" t="s">
        <v>203</v>
      </c>
      <c r="C24" s="7">
        <v>46231</v>
      </c>
      <c r="D24" s="9" t="str">
        <f>HYPERLINK("https://www.epingalert.org/en/Search?viewData= G/TBT/N/BDI/804, G/TBT/N/KEN/2101, G/TBT/N/RWA/1465, G/TBT/N/TZA/1641, G/TBT/N/UGA/2421"," G/TBT/N/BDI/804, G/TBT/N/KEN/2101, G/TBT/N/RWA/1465, G/TBT/N/TZA/1641, G/TBT/N/UGA/2421")</f>
        <v xml:space="preserve"> G/TBT/N/BDI/804, G/TBT/N/KEN/2101, G/TBT/N/RWA/1465, G/TBT/N/TZA/1641, G/TBT/N/UGA/2421</v>
      </c>
      <c r="E24" s="8" t="s">
        <v>193</v>
      </c>
      <c r="F24" s="8" t="s">
        <v>194</v>
      </c>
      <c r="G24" s="8" t="s">
        <v>196</v>
      </c>
      <c r="H24" s="8" t="s">
        <v>197</v>
      </c>
      <c r="I24" s="8" t="s">
        <v>198</v>
      </c>
      <c r="J24" s="8" t="s">
        <v>42</v>
      </c>
      <c r="K24" s="8" t="s">
        <v>143</v>
      </c>
      <c r="L24" s="6"/>
      <c r="M24" s="7">
        <v>46291</v>
      </c>
      <c r="N24" s="7" t="s">
        <v>76</v>
      </c>
      <c r="O24" s="7" t="s">
        <v>182</v>
      </c>
      <c r="P24" s="6" t="s">
        <v>44</v>
      </c>
      <c r="Q24" s="8" t="s">
        <v>199</v>
      </c>
      <c r="R24" t="str">
        <f>HYPERLINK("https://docs.wto.org/imrd/directdoc.asp?DDFDocuments/t/G/TBTN26/BDI804.docx", "https://docs.wto.org/imrd/directdoc.asp?DDFDocuments/t/G/TBTN26/BDI804.docx")</f>
        <v>https://docs.wto.org/imrd/directdoc.asp?DDFDocuments/t/G/TBTN26/BDI804.docx</v>
      </c>
      <c r="S24" t="str">
        <f>HYPERLINK("https://docs.wto.org/imrd/directdoc.asp?DDFDocuments/u/G/TBTN26/BDI804.docx", "https://docs.wto.org/imrd/directdoc.asp?DDFDocuments/u/G/TBTN26/BDI804.docx")</f>
        <v>https://docs.wto.org/imrd/directdoc.asp?DDFDocuments/u/G/TBTN26/BDI804.docx</v>
      </c>
      <c r="U24" t="s">
        <v>46</v>
      </c>
      <c r="V24" t="s">
        <v>47</v>
      </c>
      <c r="W24" t="s">
        <v>47</v>
      </c>
      <c r="X24" t="s">
        <v>47</v>
      </c>
      <c r="Y24" t="s">
        <v>47</v>
      </c>
      <c r="Z24" t="s">
        <v>47</v>
      </c>
      <c r="AA24" t="s">
        <v>47</v>
      </c>
      <c r="AB24" s="2" t="s">
        <v>200</v>
      </c>
      <c r="AC24" t="s">
        <v>42</v>
      </c>
      <c r="AD24" t="s">
        <v>42</v>
      </c>
      <c r="AE24" t="s">
        <v>42</v>
      </c>
      <c r="AF24" t="s">
        <v>42</v>
      </c>
      <c r="AG24" t="s">
        <v>42</v>
      </c>
      <c r="AH24" s="2" t="s">
        <v>42</v>
      </c>
    </row>
    <row r="25" spans="1:34" ht="75" x14ac:dyDescent="0.25">
      <c r="A25" s="8" t="s">
        <v>207</v>
      </c>
      <c r="B25" s="6" t="s">
        <v>204</v>
      </c>
      <c r="C25" s="7">
        <v>46231</v>
      </c>
      <c r="D25" s="9" t="str">
        <f>HYPERLINK("https://www.epingalert.org/en/Search?viewData= G/TBT/N/IND/440"," G/TBT/N/IND/440")</f>
        <v xml:space="preserve"> G/TBT/N/IND/440</v>
      </c>
      <c r="E25" s="8" t="s">
        <v>205</v>
      </c>
      <c r="F25" s="8" t="s">
        <v>206</v>
      </c>
      <c r="G25" s="8" t="s">
        <v>42</v>
      </c>
      <c r="H25" s="8" t="s">
        <v>208</v>
      </c>
      <c r="I25" s="8" t="s">
        <v>64</v>
      </c>
      <c r="J25" s="8" t="s">
        <v>209</v>
      </c>
      <c r="K25" s="8" t="s">
        <v>42</v>
      </c>
      <c r="L25" s="6"/>
      <c r="M25" s="7">
        <v>46291</v>
      </c>
      <c r="N25" s="7" t="s">
        <v>210</v>
      </c>
      <c r="O25" s="7" t="s">
        <v>210</v>
      </c>
      <c r="P25" s="6" t="s">
        <v>44</v>
      </c>
      <c r="Q25" s="8" t="s">
        <v>211</v>
      </c>
      <c r="R25" t="str">
        <f>HYPERLINK("https://docs.wto.org/imrd/directdoc.asp?DDFDocuments/t/G/TBTN26/IND440.docx", "https://docs.wto.org/imrd/directdoc.asp?DDFDocuments/t/G/TBTN26/IND440.docx")</f>
        <v>https://docs.wto.org/imrd/directdoc.asp?DDFDocuments/t/G/TBTN26/IND440.docx</v>
      </c>
      <c r="U25" t="s">
        <v>46</v>
      </c>
      <c r="V25" t="s">
        <v>47</v>
      </c>
      <c r="W25" t="s">
        <v>47</v>
      </c>
      <c r="X25" t="s">
        <v>47</v>
      </c>
      <c r="Y25" t="s">
        <v>47</v>
      </c>
      <c r="Z25" t="s">
        <v>47</v>
      </c>
      <c r="AA25" t="s">
        <v>47</v>
      </c>
      <c r="AB25" s="2" t="s">
        <v>212</v>
      </c>
      <c r="AC25" t="s">
        <v>42</v>
      </c>
      <c r="AD25" t="s">
        <v>42</v>
      </c>
      <c r="AE25" t="s">
        <v>42</v>
      </c>
      <c r="AF25" t="s">
        <v>42</v>
      </c>
      <c r="AG25" t="s">
        <v>42</v>
      </c>
      <c r="AH25" s="2" t="s">
        <v>42</v>
      </c>
    </row>
    <row r="26" spans="1:34" ht="390" x14ac:dyDescent="0.25">
      <c r="A26" s="8" t="s">
        <v>215</v>
      </c>
      <c r="B26" s="6" t="s">
        <v>201</v>
      </c>
      <c r="C26" s="7">
        <v>46231</v>
      </c>
      <c r="D26" s="9" t="str">
        <f>HYPERLINK("https://www.epingalert.org/en/Search?viewData= G/TBT/N/RWA/1463"," G/TBT/N/RWA/1463")</f>
        <v xml:space="preserve"> G/TBT/N/RWA/1463</v>
      </c>
      <c r="E26" s="8" t="s">
        <v>213</v>
      </c>
      <c r="F26" s="8" t="s">
        <v>214</v>
      </c>
      <c r="G26" s="8" t="s">
        <v>42</v>
      </c>
      <c r="H26" s="8" t="s">
        <v>216</v>
      </c>
      <c r="I26" s="8" t="s">
        <v>198</v>
      </c>
      <c r="J26" s="8" t="s">
        <v>42</v>
      </c>
      <c r="K26" s="8" t="s">
        <v>42</v>
      </c>
      <c r="L26" s="6"/>
      <c r="M26" s="7">
        <v>46291</v>
      </c>
      <c r="N26" s="7" t="s">
        <v>76</v>
      </c>
      <c r="O26" s="7" t="s">
        <v>182</v>
      </c>
      <c r="P26" s="6" t="s">
        <v>44</v>
      </c>
      <c r="Q26" s="8" t="s">
        <v>217</v>
      </c>
      <c r="R26" t="str">
        <f>HYPERLINK("https://docs.wto.org/imrd/directdoc.asp?DDFDocuments/t/G/TBTN26/RWA1463.docx", "https://docs.wto.org/imrd/directdoc.asp?DDFDocuments/t/G/TBTN26/RWA1463.docx")</f>
        <v>https://docs.wto.org/imrd/directdoc.asp?DDFDocuments/t/G/TBTN26/RWA1463.docx</v>
      </c>
      <c r="U26" t="s">
        <v>46</v>
      </c>
      <c r="V26" t="s">
        <v>47</v>
      </c>
      <c r="W26" t="s">
        <v>47</v>
      </c>
      <c r="X26" t="s">
        <v>47</v>
      </c>
      <c r="Y26" t="s">
        <v>47</v>
      </c>
      <c r="Z26" t="s">
        <v>47</v>
      </c>
      <c r="AA26" t="s">
        <v>47</v>
      </c>
      <c r="AB26" s="2" t="s">
        <v>218</v>
      </c>
      <c r="AC26" t="s">
        <v>42</v>
      </c>
      <c r="AD26" t="s">
        <v>42</v>
      </c>
      <c r="AE26" t="s">
        <v>42</v>
      </c>
      <c r="AF26" t="s">
        <v>42</v>
      </c>
      <c r="AG26" t="s">
        <v>42</v>
      </c>
      <c r="AH26" s="2" t="s">
        <v>42</v>
      </c>
    </row>
    <row r="27" spans="1:34" ht="90" x14ac:dyDescent="0.25">
      <c r="A27" s="8" t="s">
        <v>221</v>
      </c>
      <c r="B27" s="6" t="s">
        <v>201</v>
      </c>
      <c r="C27" s="7">
        <v>46231</v>
      </c>
      <c r="D27" s="9" t="str">
        <f>HYPERLINK("https://www.epingalert.org/en/Search?viewData= G/TBT/N/RWA/1464"," G/TBT/N/RWA/1464")</f>
        <v xml:space="preserve"> G/TBT/N/RWA/1464</v>
      </c>
      <c r="E27" s="8" t="s">
        <v>219</v>
      </c>
      <c r="F27" s="8" t="s">
        <v>220</v>
      </c>
      <c r="G27" s="8" t="s">
        <v>222</v>
      </c>
      <c r="H27" s="8" t="s">
        <v>131</v>
      </c>
      <c r="I27" s="8" t="s">
        <v>198</v>
      </c>
      <c r="J27" s="8" t="s">
        <v>42</v>
      </c>
      <c r="K27" s="8" t="s">
        <v>42</v>
      </c>
      <c r="L27" s="6"/>
      <c r="M27" s="7">
        <v>46291</v>
      </c>
      <c r="N27" s="7" t="s">
        <v>76</v>
      </c>
      <c r="O27" s="7" t="s">
        <v>182</v>
      </c>
      <c r="P27" s="6" t="s">
        <v>44</v>
      </c>
      <c r="Q27" s="8" t="s">
        <v>223</v>
      </c>
      <c r="R27" t="str">
        <f>HYPERLINK("https://docs.wto.org/imrd/directdoc.asp?DDFDocuments/t/G/TBTN26/RWA1464.docx", "https://docs.wto.org/imrd/directdoc.asp?DDFDocuments/t/G/TBTN26/RWA1464.docx")</f>
        <v>https://docs.wto.org/imrd/directdoc.asp?DDFDocuments/t/G/TBTN26/RWA1464.docx</v>
      </c>
      <c r="U27" t="s">
        <v>46</v>
      </c>
      <c r="V27" t="s">
        <v>47</v>
      </c>
      <c r="W27" t="s">
        <v>47</v>
      </c>
      <c r="X27" t="s">
        <v>47</v>
      </c>
      <c r="Y27" t="s">
        <v>47</v>
      </c>
      <c r="Z27" t="s">
        <v>47</v>
      </c>
      <c r="AA27" t="s">
        <v>47</v>
      </c>
      <c r="AB27" s="2" t="s">
        <v>224</v>
      </c>
      <c r="AC27" t="s">
        <v>42</v>
      </c>
      <c r="AD27" t="s">
        <v>42</v>
      </c>
      <c r="AE27" t="s">
        <v>42</v>
      </c>
      <c r="AF27" t="s">
        <v>42</v>
      </c>
      <c r="AG27" t="s">
        <v>42</v>
      </c>
      <c r="AH27" s="2" t="s">
        <v>42</v>
      </c>
    </row>
    <row r="28" spans="1:34" ht="225" x14ac:dyDescent="0.25">
      <c r="A28" s="8" t="s">
        <v>227</v>
      </c>
      <c r="B28" s="6" t="s">
        <v>201</v>
      </c>
      <c r="C28" s="7">
        <v>46231</v>
      </c>
      <c r="D28" s="9" t="str">
        <f>HYPERLINK("https://www.epingalert.org/en/Search?viewData= G/TBT/N/RWA/1466"," G/TBT/N/RWA/1466")</f>
        <v xml:space="preserve"> G/TBT/N/RWA/1466</v>
      </c>
      <c r="E28" s="8" t="s">
        <v>225</v>
      </c>
      <c r="F28" s="8" t="s">
        <v>226</v>
      </c>
      <c r="G28" s="8" t="s">
        <v>42</v>
      </c>
      <c r="H28" s="8" t="s">
        <v>228</v>
      </c>
      <c r="I28" s="8" t="s">
        <v>198</v>
      </c>
      <c r="J28" s="8" t="s">
        <v>42</v>
      </c>
      <c r="K28" s="8" t="s">
        <v>42</v>
      </c>
      <c r="L28" s="6"/>
      <c r="M28" s="7">
        <v>46291</v>
      </c>
      <c r="N28" s="7" t="s">
        <v>76</v>
      </c>
      <c r="O28" s="7" t="s">
        <v>182</v>
      </c>
      <c r="P28" s="6" t="s">
        <v>44</v>
      </c>
      <c r="Q28" s="8" t="s">
        <v>229</v>
      </c>
      <c r="R28" t="str">
        <f>HYPERLINK("https://docs.wto.org/imrd/directdoc.asp?DDFDocuments/t/G/TBTN26/RWA1466.docx", "https://docs.wto.org/imrd/directdoc.asp?DDFDocuments/t/G/TBTN26/RWA1466.docx")</f>
        <v>https://docs.wto.org/imrd/directdoc.asp?DDFDocuments/t/G/TBTN26/RWA1466.docx</v>
      </c>
      <c r="T28" t="str">
        <f>HYPERLINK("https://docs.wto.org/imrd/directdoc.asp?DDFDocuments/v/G/TBTN26/RWA1466.docx", "https://docs.wto.org/imrd/directdoc.asp?DDFDocuments/v/G/TBTN26/RWA1466.docx")</f>
        <v>https://docs.wto.org/imrd/directdoc.asp?DDFDocuments/v/G/TBTN26/RWA1466.docx</v>
      </c>
      <c r="U28" t="s">
        <v>46</v>
      </c>
      <c r="V28" t="s">
        <v>47</v>
      </c>
      <c r="W28" t="s">
        <v>47</v>
      </c>
      <c r="X28" t="s">
        <v>47</v>
      </c>
      <c r="Y28" t="s">
        <v>47</v>
      </c>
      <c r="Z28" t="s">
        <v>47</v>
      </c>
      <c r="AA28" t="s">
        <v>47</v>
      </c>
      <c r="AB28" s="2" t="s">
        <v>230</v>
      </c>
      <c r="AC28" t="s">
        <v>42</v>
      </c>
      <c r="AD28" t="s">
        <v>42</v>
      </c>
      <c r="AE28" t="s">
        <v>42</v>
      </c>
      <c r="AF28" t="s">
        <v>42</v>
      </c>
      <c r="AG28" t="s">
        <v>42</v>
      </c>
      <c r="AH28" s="2" t="s">
        <v>42</v>
      </c>
    </row>
    <row r="29" spans="1:34" ht="90" x14ac:dyDescent="0.25">
      <c r="A29" s="8" t="s">
        <v>233</v>
      </c>
      <c r="B29" s="6" t="s">
        <v>201</v>
      </c>
      <c r="C29" s="7">
        <v>46231</v>
      </c>
      <c r="D29" s="9" t="str">
        <f>HYPERLINK("https://www.epingalert.org/en/Search?viewData= G/TBT/N/RWA/1467"," G/TBT/N/RWA/1467")</f>
        <v xml:space="preserve"> G/TBT/N/RWA/1467</v>
      </c>
      <c r="E29" s="8" t="s">
        <v>231</v>
      </c>
      <c r="F29" s="8" t="s">
        <v>232</v>
      </c>
      <c r="G29" s="8" t="s">
        <v>42</v>
      </c>
      <c r="H29" s="8" t="s">
        <v>234</v>
      </c>
      <c r="I29" s="8" t="s">
        <v>198</v>
      </c>
      <c r="J29" s="8" t="s">
        <v>42</v>
      </c>
      <c r="K29" s="8" t="s">
        <v>42</v>
      </c>
      <c r="L29" s="6"/>
      <c r="M29" s="7">
        <v>46291</v>
      </c>
      <c r="N29" s="7" t="s">
        <v>76</v>
      </c>
      <c r="O29" s="7" t="s">
        <v>182</v>
      </c>
      <c r="P29" s="6" t="s">
        <v>44</v>
      </c>
      <c r="Q29" s="8" t="s">
        <v>235</v>
      </c>
      <c r="R29" t="str">
        <f>HYPERLINK("https://docs.wto.org/imrd/directdoc.asp?DDFDocuments/t/G/TBTN26/RWA1467.docx", "https://docs.wto.org/imrd/directdoc.asp?DDFDocuments/t/G/TBTN26/RWA1467.docx")</f>
        <v>https://docs.wto.org/imrd/directdoc.asp?DDFDocuments/t/G/TBTN26/RWA1467.docx</v>
      </c>
      <c r="T29" t="str">
        <f>HYPERLINK("https://docs.wto.org/imrd/directdoc.asp?DDFDocuments/v/G/TBTN26/RWA1467.docx", "https://docs.wto.org/imrd/directdoc.asp?DDFDocuments/v/G/TBTN26/RWA1467.docx")</f>
        <v>https://docs.wto.org/imrd/directdoc.asp?DDFDocuments/v/G/TBTN26/RWA1467.docx</v>
      </c>
      <c r="U29" t="s">
        <v>46</v>
      </c>
      <c r="V29" t="s">
        <v>47</v>
      </c>
      <c r="W29" t="s">
        <v>47</v>
      </c>
      <c r="X29" t="s">
        <v>47</v>
      </c>
      <c r="Y29" t="s">
        <v>47</v>
      </c>
      <c r="Z29" t="s">
        <v>47</v>
      </c>
      <c r="AA29" t="s">
        <v>47</v>
      </c>
      <c r="AB29" s="2" t="s">
        <v>236</v>
      </c>
      <c r="AC29" t="s">
        <v>42</v>
      </c>
      <c r="AD29" t="s">
        <v>42</v>
      </c>
      <c r="AE29" t="s">
        <v>42</v>
      </c>
      <c r="AF29" t="s">
        <v>42</v>
      </c>
      <c r="AG29" t="s">
        <v>42</v>
      </c>
      <c r="AH29" s="2" t="s">
        <v>42</v>
      </c>
    </row>
    <row r="30" spans="1:34" ht="390" x14ac:dyDescent="0.25">
      <c r="A30" s="8" t="s">
        <v>239</v>
      </c>
      <c r="B30" s="6" t="s">
        <v>201</v>
      </c>
      <c r="C30" s="7">
        <v>46231</v>
      </c>
      <c r="D30" s="9" t="str">
        <f>HYPERLINK("https://www.epingalert.org/en/Search?viewData= G/TBT/N/RWA/1468"," G/TBT/N/RWA/1468")</f>
        <v xml:space="preserve"> G/TBT/N/RWA/1468</v>
      </c>
      <c r="E30" s="8" t="s">
        <v>237</v>
      </c>
      <c r="F30" s="8" t="s">
        <v>238</v>
      </c>
      <c r="G30" s="8" t="s">
        <v>42</v>
      </c>
      <c r="H30" s="8" t="s">
        <v>240</v>
      </c>
      <c r="I30" s="8" t="s">
        <v>198</v>
      </c>
      <c r="J30" s="8" t="s">
        <v>42</v>
      </c>
      <c r="K30" s="8" t="s">
        <v>42</v>
      </c>
      <c r="L30" s="6"/>
      <c r="M30" s="7">
        <v>46291</v>
      </c>
      <c r="N30" s="7" t="s">
        <v>76</v>
      </c>
      <c r="O30" s="7" t="s">
        <v>182</v>
      </c>
      <c r="P30" s="6" t="s">
        <v>44</v>
      </c>
      <c r="Q30" s="8" t="s">
        <v>241</v>
      </c>
      <c r="R30" t="str">
        <f>HYPERLINK("https://docs.wto.org/imrd/directdoc.asp?DDFDocuments/t/G/TBTN26/RWA1468.docx", "https://docs.wto.org/imrd/directdoc.asp?DDFDocuments/t/G/TBTN26/RWA1468.docx")</f>
        <v>https://docs.wto.org/imrd/directdoc.asp?DDFDocuments/t/G/TBTN26/RWA1468.docx</v>
      </c>
      <c r="T30" t="str">
        <f>HYPERLINK("https://docs.wto.org/imrd/directdoc.asp?DDFDocuments/v/G/TBTN26/RWA1468.docx", "https://docs.wto.org/imrd/directdoc.asp?DDFDocuments/v/G/TBTN26/RWA1468.docx")</f>
        <v>https://docs.wto.org/imrd/directdoc.asp?DDFDocuments/v/G/TBTN26/RWA1468.docx</v>
      </c>
      <c r="U30" t="s">
        <v>46</v>
      </c>
      <c r="V30" t="s">
        <v>47</v>
      </c>
      <c r="W30" t="s">
        <v>47</v>
      </c>
      <c r="X30" t="s">
        <v>47</v>
      </c>
      <c r="Y30" t="s">
        <v>47</v>
      </c>
      <c r="Z30" t="s">
        <v>47</v>
      </c>
      <c r="AA30" t="s">
        <v>47</v>
      </c>
      <c r="AB30" s="2" t="s">
        <v>242</v>
      </c>
      <c r="AC30" t="s">
        <v>42</v>
      </c>
      <c r="AD30" t="s">
        <v>42</v>
      </c>
      <c r="AE30" t="s">
        <v>42</v>
      </c>
      <c r="AF30" t="s">
        <v>42</v>
      </c>
      <c r="AG30" t="s">
        <v>42</v>
      </c>
      <c r="AH30" s="2" t="s">
        <v>42</v>
      </c>
    </row>
    <row r="31" spans="1:34" ht="180" x14ac:dyDescent="0.25">
      <c r="A31" s="8" t="s">
        <v>239</v>
      </c>
      <c r="B31" s="6" t="s">
        <v>201</v>
      </c>
      <c r="C31" s="7">
        <v>46231</v>
      </c>
      <c r="D31" s="9" t="str">
        <f>HYPERLINK("https://www.epingalert.org/en/Search?viewData= G/TBT/N/RWA/1469"," G/TBT/N/RWA/1469")</f>
        <v xml:space="preserve"> G/TBT/N/RWA/1469</v>
      </c>
      <c r="E31" s="8" t="s">
        <v>243</v>
      </c>
      <c r="F31" s="8" t="s">
        <v>244</v>
      </c>
      <c r="G31" s="8" t="s">
        <v>42</v>
      </c>
      <c r="H31" s="8" t="s">
        <v>240</v>
      </c>
      <c r="I31" s="8" t="s">
        <v>198</v>
      </c>
      <c r="J31" s="8" t="s">
        <v>42</v>
      </c>
      <c r="K31" s="8" t="s">
        <v>42</v>
      </c>
      <c r="L31" s="6"/>
      <c r="M31" s="7">
        <v>46291</v>
      </c>
      <c r="N31" s="7" t="s">
        <v>76</v>
      </c>
      <c r="O31" s="7" t="s">
        <v>182</v>
      </c>
      <c r="P31" s="6" t="s">
        <v>44</v>
      </c>
      <c r="Q31" s="8" t="s">
        <v>245</v>
      </c>
      <c r="R31" t="str">
        <f>HYPERLINK("https://docs.wto.org/imrd/directdoc.asp?DDFDocuments/t/G/TBTN26/RWA1469.docx", "https://docs.wto.org/imrd/directdoc.asp?DDFDocuments/t/G/TBTN26/RWA1469.docx")</f>
        <v>https://docs.wto.org/imrd/directdoc.asp?DDFDocuments/t/G/TBTN26/RWA1469.docx</v>
      </c>
      <c r="T31" t="str">
        <f>HYPERLINK("https://docs.wto.org/imrd/directdoc.asp?DDFDocuments/v/G/TBTN26/RWA1469.docx", "https://docs.wto.org/imrd/directdoc.asp?DDFDocuments/v/G/TBTN26/RWA1469.docx")</f>
        <v>https://docs.wto.org/imrd/directdoc.asp?DDFDocuments/v/G/TBTN26/RWA1469.docx</v>
      </c>
      <c r="U31" t="s">
        <v>46</v>
      </c>
      <c r="V31" t="s">
        <v>47</v>
      </c>
      <c r="W31" t="s">
        <v>47</v>
      </c>
      <c r="X31" t="s">
        <v>47</v>
      </c>
      <c r="Y31" t="s">
        <v>47</v>
      </c>
      <c r="Z31" t="s">
        <v>47</v>
      </c>
      <c r="AA31" t="s">
        <v>47</v>
      </c>
      <c r="AB31" s="2" t="s">
        <v>246</v>
      </c>
      <c r="AC31" t="s">
        <v>42</v>
      </c>
      <c r="AD31" t="s">
        <v>42</v>
      </c>
      <c r="AE31" t="s">
        <v>42</v>
      </c>
      <c r="AF31" t="s">
        <v>42</v>
      </c>
      <c r="AG31" t="s">
        <v>42</v>
      </c>
      <c r="AH31" s="2" t="s">
        <v>42</v>
      </c>
    </row>
    <row r="32" spans="1:34" ht="90" x14ac:dyDescent="0.25">
      <c r="A32" s="8" t="s">
        <v>239</v>
      </c>
      <c r="B32" s="6" t="s">
        <v>201</v>
      </c>
      <c r="C32" s="7">
        <v>46231</v>
      </c>
      <c r="D32" s="9" t="str">
        <f>HYPERLINK("https://www.epingalert.org/en/Search?viewData= G/TBT/N/RWA/1470"," G/TBT/N/RWA/1470")</f>
        <v xml:space="preserve"> G/TBT/N/RWA/1470</v>
      </c>
      <c r="E32" s="8" t="s">
        <v>247</v>
      </c>
      <c r="F32" s="8" t="s">
        <v>248</v>
      </c>
      <c r="G32" s="8" t="s">
        <v>42</v>
      </c>
      <c r="H32" s="8" t="s">
        <v>240</v>
      </c>
      <c r="I32" s="8" t="s">
        <v>198</v>
      </c>
      <c r="J32" s="8" t="s">
        <v>42</v>
      </c>
      <c r="K32" s="8" t="s">
        <v>42</v>
      </c>
      <c r="L32" s="6"/>
      <c r="M32" s="7">
        <v>46291</v>
      </c>
      <c r="N32" s="7" t="s">
        <v>76</v>
      </c>
      <c r="O32" s="7" t="s">
        <v>182</v>
      </c>
      <c r="P32" s="6" t="s">
        <v>44</v>
      </c>
      <c r="Q32" s="8" t="s">
        <v>249</v>
      </c>
      <c r="R32" t="str">
        <f>HYPERLINK("https://docs.wto.org/imrd/directdoc.asp?DDFDocuments/t/G/TBTN26/RWA1470.docx", "https://docs.wto.org/imrd/directdoc.asp?DDFDocuments/t/G/TBTN26/RWA1470.docx")</f>
        <v>https://docs.wto.org/imrd/directdoc.asp?DDFDocuments/t/G/TBTN26/RWA1470.docx</v>
      </c>
      <c r="T32" t="str">
        <f>HYPERLINK("https://docs.wto.org/imrd/directdoc.asp?DDFDocuments/v/G/TBTN26/RWA1470.docx", "https://docs.wto.org/imrd/directdoc.asp?DDFDocuments/v/G/TBTN26/RWA1470.docx")</f>
        <v>https://docs.wto.org/imrd/directdoc.asp?DDFDocuments/v/G/TBTN26/RWA1470.docx</v>
      </c>
      <c r="U32" t="s">
        <v>46</v>
      </c>
      <c r="V32" t="s">
        <v>47</v>
      </c>
      <c r="W32" t="s">
        <v>47</v>
      </c>
      <c r="X32" t="s">
        <v>47</v>
      </c>
      <c r="Y32" t="s">
        <v>47</v>
      </c>
      <c r="Z32" t="s">
        <v>47</v>
      </c>
      <c r="AA32" t="s">
        <v>47</v>
      </c>
      <c r="AB32" s="2" t="s">
        <v>250</v>
      </c>
      <c r="AC32" t="s">
        <v>42</v>
      </c>
      <c r="AD32" t="s">
        <v>42</v>
      </c>
      <c r="AE32" t="s">
        <v>42</v>
      </c>
      <c r="AF32" t="s">
        <v>42</v>
      </c>
      <c r="AG32" t="s">
        <v>42</v>
      </c>
      <c r="AH32" s="2" t="s">
        <v>42</v>
      </c>
    </row>
    <row r="33" spans="1:34" ht="409.5" x14ac:dyDescent="0.25">
      <c r="A33" s="8" t="s">
        <v>239</v>
      </c>
      <c r="B33" s="6" t="s">
        <v>201</v>
      </c>
      <c r="C33" s="7">
        <v>46231</v>
      </c>
      <c r="D33" s="9" t="str">
        <f>HYPERLINK("https://www.epingalert.org/en/Search?viewData= G/TBT/N/RWA/1471"," G/TBT/N/RWA/1471")</f>
        <v xml:space="preserve"> G/TBT/N/RWA/1471</v>
      </c>
      <c r="E33" s="8" t="s">
        <v>251</v>
      </c>
      <c r="F33" s="8" t="s">
        <v>252</v>
      </c>
      <c r="G33" s="8" t="s">
        <v>42</v>
      </c>
      <c r="H33" s="8" t="s">
        <v>253</v>
      </c>
      <c r="I33" s="8" t="s">
        <v>198</v>
      </c>
      <c r="J33" s="8" t="s">
        <v>42</v>
      </c>
      <c r="K33" s="8" t="s">
        <v>42</v>
      </c>
      <c r="L33" s="6"/>
      <c r="M33" s="7">
        <v>46291</v>
      </c>
      <c r="N33" s="7" t="s">
        <v>76</v>
      </c>
      <c r="O33" s="7" t="s">
        <v>182</v>
      </c>
      <c r="P33" s="6" t="s">
        <v>44</v>
      </c>
      <c r="Q33" s="8" t="s">
        <v>254</v>
      </c>
      <c r="R33" t="str">
        <f>HYPERLINK("https://docs.wto.org/imrd/directdoc.asp?DDFDocuments/t/G/TBTN26/RWA1471.docx", "https://docs.wto.org/imrd/directdoc.asp?DDFDocuments/t/G/TBTN26/RWA1471.docx")</f>
        <v>https://docs.wto.org/imrd/directdoc.asp?DDFDocuments/t/G/TBTN26/RWA1471.docx</v>
      </c>
      <c r="U33" t="s">
        <v>46</v>
      </c>
      <c r="V33" t="s">
        <v>47</v>
      </c>
      <c r="W33" t="s">
        <v>47</v>
      </c>
      <c r="X33" t="s">
        <v>47</v>
      </c>
      <c r="Y33" t="s">
        <v>47</v>
      </c>
      <c r="Z33" t="s">
        <v>47</v>
      </c>
      <c r="AA33" t="s">
        <v>47</v>
      </c>
      <c r="AB33" s="2" t="s">
        <v>255</v>
      </c>
      <c r="AC33" t="s">
        <v>42</v>
      </c>
      <c r="AD33" t="s">
        <v>42</v>
      </c>
      <c r="AE33" t="s">
        <v>42</v>
      </c>
      <c r="AF33" t="s">
        <v>42</v>
      </c>
      <c r="AG33" t="s">
        <v>42</v>
      </c>
      <c r="AH33" s="2" t="s">
        <v>42</v>
      </c>
    </row>
    <row r="34" spans="1:34" ht="120" x14ac:dyDescent="0.25">
      <c r="A34" s="8" t="s">
        <v>239</v>
      </c>
      <c r="B34" s="6" t="s">
        <v>201</v>
      </c>
      <c r="C34" s="7">
        <v>46231</v>
      </c>
      <c r="D34" s="9" t="str">
        <f>HYPERLINK("https://www.epingalert.org/en/Search?viewData= G/TBT/N/RWA/1472"," G/TBT/N/RWA/1472")</f>
        <v xml:space="preserve"> G/TBT/N/RWA/1472</v>
      </c>
      <c r="E34" s="8" t="s">
        <v>256</v>
      </c>
      <c r="F34" s="8" t="s">
        <v>257</v>
      </c>
      <c r="G34" s="8" t="s">
        <v>42</v>
      </c>
      <c r="H34" s="8" t="s">
        <v>258</v>
      </c>
      <c r="I34" s="8" t="s">
        <v>198</v>
      </c>
      <c r="J34" s="8" t="s">
        <v>42</v>
      </c>
      <c r="K34" s="8" t="s">
        <v>42</v>
      </c>
      <c r="L34" s="6"/>
      <c r="M34" s="7">
        <v>46291</v>
      </c>
      <c r="N34" s="7" t="s">
        <v>76</v>
      </c>
      <c r="O34" s="7" t="s">
        <v>182</v>
      </c>
      <c r="P34" s="6" t="s">
        <v>44</v>
      </c>
      <c r="Q34" s="8" t="s">
        <v>259</v>
      </c>
      <c r="R34" t="str">
        <f>HYPERLINK("https://docs.wto.org/imrd/directdoc.asp?DDFDocuments/t/G/TBTN26/RWA1472.docx", "https://docs.wto.org/imrd/directdoc.asp?DDFDocuments/t/G/TBTN26/RWA1472.docx")</f>
        <v>https://docs.wto.org/imrd/directdoc.asp?DDFDocuments/t/G/TBTN26/RWA1472.docx</v>
      </c>
      <c r="T34" t="str">
        <f>HYPERLINK("https://docs.wto.org/imrd/directdoc.asp?DDFDocuments/v/G/TBTN26/RWA1472.docx", "https://docs.wto.org/imrd/directdoc.asp?DDFDocuments/v/G/TBTN26/RWA1472.docx")</f>
        <v>https://docs.wto.org/imrd/directdoc.asp?DDFDocuments/v/G/TBTN26/RWA1472.docx</v>
      </c>
      <c r="U34" t="s">
        <v>46</v>
      </c>
      <c r="V34" t="s">
        <v>47</v>
      </c>
      <c r="W34" t="s">
        <v>47</v>
      </c>
      <c r="X34" t="s">
        <v>47</v>
      </c>
      <c r="Y34" t="s">
        <v>47</v>
      </c>
      <c r="Z34" t="s">
        <v>47</v>
      </c>
      <c r="AA34" t="s">
        <v>47</v>
      </c>
      <c r="AB34" s="2" t="s">
        <v>260</v>
      </c>
      <c r="AC34" t="s">
        <v>42</v>
      </c>
      <c r="AD34" t="s">
        <v>42</v>
      </c>
      <c r="AE34" t="s">
        <v>42</v>
      </c>
      <c r="AF34" t="s">
        <v>42</v>
      </c>
      <c r="AG34" t="s">
        <v>42</v>
      </c>
      <c r="AH34" s="2" t="s">
        <v>42</v>
      </c>
    </row>
    <row r="35" spans="1:34" ht="60" x14ac:dyDescent="0.25">
      <c r="A35" s="8" t="s">
        <v>239</v>
      </c>
      <c r="B35" s="6" t="s">
        <v>201</v>
      </c>
      <c r="C35" s="7">
        <v>46231</v>
      </c>
      <c r="D35" s="9" t="str">
        <f>HYPERLINK("https://www.epingalert.org/en/Search?viewData= G/TBT/N/RWA/1473"," G/TBT/N/RWA/1473")</f>
        <v xml:space="preserve"> G/TBT/N/RWA/1473</v>
      </c>
      <c r="E35" s="8" t="s">
        <v>261</v>
      </c>
      <c r="F35" s="8" t="s">
        <v>262</v>
      </c>
      <c r="G35" s="8" t="s">
        <v>42</v>
      </c>
      <c r="H35" s="8" t="s">
        <v>240</v>
      </c>
      <c r="I35" s="8" t="s">
        <v>198</v>
      </c>
      <c r="J35" s="8" t="s">
        <v>42</v>
      </c>
      <c r="K35" s="8" t="s">
        <v>42</v>
      </c>
      <c r="L35" s="6"/>
      <c r="M35" s="7">
        <v>46291</v>
      </c>
      <c r="N35" s="7" t="s">
        <v>76</v>
      </c>
      <c r="O35" s="7" t="s">
        <v>182</v>
      </c>
      <c r="P35" s="6" t="s">
        <v>44</v>
      </c>
      <c r="Q35" s="8" t="s">
        <v>263</v>
      </c>
      <c r="R35" t="str">
        <f>HYPERLINK("https://docs.wto.org/imrd/directdoc.asp?DDFDocuments/t/G/TBTN26/RWA1473.docx", "https://docs.wto.org/imrd/directdoc.asp?DDFDocuments/t/G/TBTN26/RWA1473.docx")</f>
        <v>https://docs.wto.org/imrd/directdoc.asp?DDFDocuments/t/G/TBTN26/RWA1473.docx</v>
      </c>
      <c r="T35" t="str">
        <f>HYPERLINK("https://docs.wto.org/imrd/directdoc.asp?DDFDocuments/v/G/TBTN26/RWA1473.docx", "https://docs.wto.org/imrd/directdoc.asp?DDFDocuments/v/G/TBTN26/RWA1473.docx")</f>
        <v>https://docs.wto.org/imrd/directdoc.asp?DDFDocuments/v/G/TBTN26/RWA1473.docx</v>
      </c>
      <c r="U35" t="s">
        <v>46</v>
      </c>
      <c r="V35" t="s">
        <v>47</v>
      </c>
      <c r="W35" t="s">
        <v>47</v>
      </c>
      <c r="X35" t="s">
        <v>47</v>
      </c>
      <c r="Y35" t="s">
        <v>47</v>
      </c>
      <c r="Z35" t="s">
        <v>47</v>
      </c>
      <c r="AA35" t="s">
        <v>47</v>
      </c>
      <c r="AB35" s="2" t="s">
        <v>264</v>
      </c>
      <c r="AC35" t="s">
        <v>42</v>
      </c>
      <c r="AD35" t="s">
        <v>42</v>
      </c>
      <c r="AE35" t="s">
        <v>42</v>
      </c>
      <c r="AF35" t="s">
        <v>42</v>
      </c>
      <c r="AG35" t="s">
        <v>42</v>
      </c>
      <c r="AH35" s="2" t="s">
        <v>42</v>
      </c>
    </row>
    <row r="36" spans="1:34" ht="180" x14ac:dyDescent="0.25">
      <c r="A36" s="8" t="s">
        <v>267</v>
      </c>
      <c r="B36" s="6" t="s">
        <v>201</v>
      </c>
      <c r="C36" s="7">
        <v>46231</v>
      </c>
      <c r="D36" s="9" t="str">
        <f>HYPERLINK("https://www.epingalert.org/en/Search?viewData= G/TBT/N/RWA/1474"," G/TBT/N/RWA/1474")</f>
        <v xml:space="preserve"> G/TBT/N/RWA/1474</v>
      </c>
      <c r="E36" s="8" t="s">
        <v>265</v>
      </c>
      <c r="F36" s="8" t="s">
        <v>266</v>
      </c>
      <c r="G36" s="8" t="s">
        <v>268</v>
      </c>
      <c r="H36" s="8" t="s">
        <v>269</v>
      </c>
      <c r="I36" s="8" t="s">
        <v>198</v>
      </c>
      <c r="J36" s="8" t="s">
        <v>42</v>
      </c>
      <c r="K36" s="8" t="s">
        <v>42</v>
      </c>
      <c r="L36" s="6"/>
      <c r="M36" s="7">
        <v>46291</v>
      </c>
      <c r="N36" s="7" t="s">
        <v>76</v>
      </c>
      <c r="O36" s="7" t="s">
        <v>182</v>
      </c>
      <c r="P36" s="6" t="s">
        <v>44</v>
      </c>
      <c r="Q36" s="8" t="s">
        <v>270</v>
      </c>
      <c r="R36" t="str">
        <f>HYPERLINK("https://docs.wto.org/imrd/directdoc.asp?DDFDocuments/t/G/TBTN26/RWA1474.docx", "https://docs.wto.org/imrd/directdoc.asp?DDFDocuments/t/G/TBTN26/RWA1474.docx")</f>
        <v>https://docs.wto.org/imrd/directdoc.asp?DDFDocuments/t/G/TBTN26/RWA1474.docx</v>
      </c>
      <c r="T36" t="str">
        <f>HYPERLINK("https://docs.wto.org/imrd/directdoc.asp?DDFDocuments/v/G/TBTN26/RWA1474.docx", "https://docs.wto.org/imrd/directdoc.asp?DDFDocuments/v/G/TBTN26/RWA1474.docx")</f>
        <v>https://docs.wto.org/imrd/directdoc.asp?DDFDocuments/v/G/TBTN26/RWA1474.docx</v>
      </c>
      <c r="U36" t="s">
        <v>46</v>
      </c>
      <c r="V36" t="s">
        <v>47</v>
      </c>
      <c r="W36" t="s">
        <v>47</v>
      </c>
      <c r="X36" t="s">
        <v>47</v>
      </c>
      <c r="Y36" t="s">
        <v>47</v>
      </c>
      <c r="Z36" t="s">
        <v>47</v>
      </c>
      <c r="AA36" t="s">
        <v>47</v>
      </c>
      <c r="AB36" s="2" t="s">
        <v>271</v>
      </c>
      <c r="AC36" t="s">
        <v>42</v>
      </c>
      <c r="AD36" t="s">
        <v>42</v>
      </c>
      <c r="AE36" t="s">
        <v>42</v>
      </c>
      <c r="AF36" t="s">
        <v>42</v>
      </c>
      <c r="AG36" t="s">
        <v>42</v>
      </c>
      <c r="AH36" s="2" t="s">
        <v>42</v>
      </c>
    </row>
    <row r="37" spans="1:34" ht="150" x14ac:dyDescent="0.25">
      <c r="A37" s="8" t="s">
        <v>274</v>
      </c>
      <c r="B37" s="6" t="s">
        <v>201</v>
      </c>
      <c r="C37" s="7">
        <v>46231</v>
      </c>
      <c r="D37" s="9" t="str">
        <f>HYPERLINK("https://www.epingalert.org/en/Search?viewData= G/TBT/N/RWA/1475"," G/TBT/N/RWA/1475")</f>
        <v xml:space="preserve"> G/TBT/N/RWA/1475</v>
      </c>
      <c r="E37" s="8" t="s">
        <v>272</v>
      </c>
      <c r="F37" s="8" t="s">
        <v>273</v>
      </c>
      <c r="G37" s="8" t="s">
        <v>275</v>
      </c>
      <c r="H37" s="8" t="s">
        <v>276</v>
      </c>
      <c r="I37" s="8" t="s">
        <v>198</v>
      </c>
      <c r="J37" s="8" t="s">
        <v>42</v>
      </c>
      <c r="K37" s="8" t="s">
        <v>42</v>
      </c>
      <c r="L37" s="6"/>
      <c r="M37" s="7">
        <v>46291</v>
      </c>
      <c r="N37" s="7" t="s">
        <v>76</v>
      </c>
      <c r="O37" s="7" t="s">
        <v>182</v>
      </c>
      <c r="P37" s="6" t="s">
        <v>44</v>
      </c>
      <c r="Q37" s="8" t="s">
        <v>277</v>
      </c>
      <c r="R37" t="str">
        <f>HYPERLINK("https://docs.wto.org/imrd/directdoc.asp?DDFDocuments/t/G/TBTN26/RWA1475.docx", "https://docs.wto.org/imrd/directdoc.asp?DDFDocuments/t/G/TBTN26/RWA1475.docx")</f>
        <v>https://docs.wto.org/imrd/directdoc.asp?DDFDocuments/t/G/TBTN26/RWA1475.docx</v>
      </c>
      <c r="T37" t="str">
        <f>HYPERLINK("https://docs.wto.org/imrd/directdoc.asp?DDFDocuments/v/G/TBTN26/RWA1475.docx", "https://docs.wto.org/imrd/directdoc.asp?DDFDocuments/v/G/TBTN26/RWA1475.docx")</f>
        <v>https://docs.wto.org/imrd/directdoc.asp?DDFDocuments/v/G/TBTN26/RWA1475.docx</v>
      </c>
      <c r="U37" t="s">
        <v>46</v>
      </c>
      <c r="V37" t="s">
        <v>47</v>
      </c>
      <c r="W37" t="s">
        <v>47</v>
      </c>
      <c r="X37" t="s">
        <v>47</v>
      </c>
      <c r="Y37" t="s">
        <v>47</v>
      </c>
      <c r="Z37" t="s">
        <v>47</v>
      </c>
      <c r="AA37" t="s">
        <v>47</v>
      </c>
      <c r="AB37" s="2" t="s">
        <v>278</v>
      </c>
      <c r="AC37" t="s">
        <v>42</v>
      </c>
      <c r="AD37" t="s">
        <v>42</v>
      </c>
      <c r="AE37" t="s">
        <v>42</v>
      </c>
      <c r="AF37" t="s">
        <v>42</v>
      </c>
      <c r="AG37" t="s">
        <v>42</v>
      </c>
      <c r="AH37" s="2" t="s">
        <v>42</v>
      </c>
    </row>
    <row r="38" spans="1:34" ht="180" x14ac:dyDescent="0.25">
      <c r="A38" s="8" t="s">
        <v>282</v>
      </c>
      <c r="B38" s="6" t="s">
        <v>279</v>
      </c>
      <c r="C38" s="7">
        <v>46230</v>
      </c>
      <c r="D38" s="9" t="str">
        <f>HYPERLINK("https://www.epingalert.org/en/Search?viewData= G/TBT/N/PHL/373"," G/TBT/N/PHL/373")</f>
        <v xml:space="preserve"> G/TBT/N/PHL/373</v>
      </c>
      <c r="E38" s="8" t="s">
        <v>280</v>
      </c>
      <c r="F38" s="8" t="s">
        <v>281</v>
      </c>
      <c r="G38" s="8" t="s">
        <v>42</v>
      </c>
      <c r="H38" s="8" t="s">
        <v>63</v>
      </c>
      <c r="I38" s="8" t="s">
        <v>64</v>
      </c>
      <c r="J38" s="8" t="s">
        <v>283</v>
      </c>
      <c r="K38" s="8" t="s">
        <v>42</v>
      </c>
      <c r="L38" s="6"/>
      <c r="M38" s="7">
        <v>46234</v>
      </c>
      <c r="N38" s="7" t="s">
        <v>76</v>
      </c>
      <c r="O38" s="7" t="s">
        <v>284</v>
      </c>
      <c r="P38" s="6" t="s">
        <v>44</v>
      </c>
      <c r="Q38" s="8" t="s">
        <v>285</v>
      </c>
      <c r="R38" t="str">
        <f>HYPERLINK("https://docs.wto.org/imrd/directdoc.asp?DDFDocuments/t/G/TBTN26/PHL373.docx", "https://docs.wto.org/imrd/directdoc.asp?DDFDocuments/t/G/TBTN26/PHL373.docx")</f>
        <v>https://docs.wto.org/imrd/directdoc.asp?DDFDocuments/t/G/TBTN26/PHL373.docx</v>
      </c>
      <c r="S38" t="str">
        <f>HYPERLINK("https://docs.wto.org/imrd/directdoc.asp?DDFDocuments/u/G/TBTN26/PHL373.docx", "https://docs.wto.org/imrd/directdoc.asp?DDFDocuments/u/G/TBTN26/PHL373.docx")</f>
        <v>https://docs.wto.org/imrd/directdoc.asp?DDFDocuments/u/G/TBTN26/PHL373.docx</v>
      </c>
      <c r="T38" t="str">
        <f>HYPERLINK("https://docs.wto.org/imrd/directdoc.asp?DDFDocuments/v/G/TBTN26/PHL373.docx", "https://docs.wto.org/imrd/directdoc.asp?DDFDocuments/v/G/TBTN26/PHL373.docx")</f>
        <v>https://docs.wto.org/imrd/directdoc.asp?DDFDocuments/v/G/TBTN26/PHL373.docx</v>
      </c>
      <c r="U38" t="s">
        <v>46</v>
      </c>
      <c r="V38" t="s">
        <v>47</v>
      </c>
      <c r="W38" t="s">
        <v>47</v>
      </c>
      <c r="X38" t="s">
        <v>47</v>
      </c>
      <c r="Y38" t="s">
        <v>47</v>
      </c>
      <c r="Z38" t="s">
        <v>47</v>
      </c>
      <c r="AA38" t="s">
        <v>47</v>
      </c>
      <c r="AB38" s="2" t="s">
        <v>286</v>
      </c>
      <c r="AC38" t="s">
        <v>42</v>
      </c>
      <c r="AD38" t="s">
        <v>42</v>
      </c>
      <c r="AE38" t="s">
        <v>42</v>
      </c>
      <c r="AF38" t="s">
        <v>42</v>
      </c>
      <c r="AG38" t="s">
        <v>42</v>
      </c>
      <c r="AH38" s="2" t="s">
        <v>42</v>
      </c>
    </row>
    <row r="39" spans="1:34" ht="45" x14ac:dyDescent="0.25">
      <c r="A39" s="8" t="s">
        <v>290</v>
      </c>
      <c r="B39" s="6" t="s">
        <v>287</v>
      </c>
      <c r="C39" s="7">
        <v>46230</v>
      </c>
      <c r="D39" s="9" t="str">
        <f>HYPERLINK("https://www.epingalert.org/en/Search?viewData= G/TBT/N/THA/814"," G/TBT/N/THA/814")</f>
        <v xml:space="preserve"> G/TBT/N/THA/814</v>
      </c>
      <c r="E39" s="8" t="s">
        <v>288</v>
      </c>
      <c r="F39" s="8" t="s">
        <v>289</v>
      </c>
      <c r="G39" s="8" t="s">
        <v>42</v>
      </c>
      <c r="H39" s="8" t="s">
        <v>291</v>
      </c>
      <c r="I39" s="8" t="s">
        <v>132</v>
      </c>
      <c r="J39" s="8" t="s">
        <v>42</v>
      </c>
      <c r="K39" s="8" t="s">
        <v>42</v>
      </c>
      <c r="L39" s="6"/>
      <c r="M39" s="7">
        <v>46260</v>
      </c>
      <c r="N39" s="7" t="s">
        <v>76</v>
      </c>
      <c r="O39" s="7" t="s">
        <v>292</v>
      </c>
      <c r="P39" s="6" t="s">
        <v>44</v>
      </c>
      <c r="Q39" s="8" t="s">
        <v>293</v>
      </c>
      <c r="R39" t="str">
        <f>HYPERLINK("https://docs.wto.org/imrd/directdoc.asp?DDFDocuments/t/G/TBTN26/THA814.docx", "https://docs.wto.org/imrd/directdoc.asp?DDFDocuments/t/G/TBTN26/THA814.docx")</f>
        <v>https://docs.wto.org/imrd/directdoc.asp?DDFDocuments/t/G/TBTN26/THA814.docx</v>
      </c>
      <c r="S39" t="str">
        <f>HYPERLINK("https://docs.wto.org/imrd/directdoc.asp?DDFDocuments/u/G/TBTN26/THA814.docx", "https://docs.wto.org/imrd/directdoc.asp?DDFDocuments/u/G/TBTN26/THA814.docx")</f>
        <v>https://docs.wto.org/imrd/directdoc.asp?DDFDocuments/u/G/TBTN26/THA814.docx</v>
      </c>
      <c r="T39" t="str">
        <f>HYPERLINK("https://docs.wto.org/imrd/directdoc.asp?DDFDocuments/v/G/TBTN26/THA814.docx", "https://docs.wto.org/imrd/directdoc.asp?DDFDocuments/v/G/TBTN26/THA814.docx")</f>
        <v>https://docs.wto.org/imrd/directdoc.asp?DDFDocuments/v/G/TBTN26/THA814.docx</v>
      </c>
      <c r="U39" t="s">
        <v>46</v>
      </c>
      <c r="V39" t="s">
        <v>47</v>
      </c>
      <c r="W39" t="s">
        <v>47</v>
      </c>
      <c r="X39" t="s">
        <v>47</v>
      </c>
      <c r="Y39" t="s">
        <v>47</v>
      </c>
      <c r="Z39" t="s">
        <v>47</v>
      </c>
      <c r="AA39" t="s">
        <v>47</v>
      </c>
      <c r="AB39" s="2" t="s">
        <v>294</v>
      </c>
      <c r="AC39" t="s">
        <v>42</v>
      </c>
      <c r="AD39" t="s">
        <v>42</v>
      </c>
      <c r="AE39" t="s">
        <v>42</v>
      </c>
      <c r="AF39" t="s">
        <v>42</v>
      </c>
      <c r="AG39" t="s">
        <v>42</v>
      </c>
      <c r="AH39" s="2" t="s">
        <v>42</v>
      </c>
    </row>
    <row r="40" spans="1:34" ht="45" x14ac:dyDescent="0.25">
      <c r="A40" s="8" t="s">
        <v>297</v>
      </c>
      <c r="B40" s="6" t="s">
        <v>287</v>
      </c>
      <c r="C40" s="7">
        <v>46230</v>
      </c>
      <c r="D40" s="9" t="str">
        <f>HYPERLINK("https://www.epingalert.org/en/Search?viewData= G/TBT/N/THA/815"," G/TBT/N/THA/815")</f>
        <v xml:space="preserve"> G/TBT/N/THA/815</v>
      </c>
      <c r="E40" s="8" t="s">
        <v>295</v>
      </c>
      <c r="F40" s="8" t="s">
        <v>296</v>
      </c>
      <c r="G40" s="8" t="s">
        <v>42</v>
      </c>
      <c r="H40" s="8" t="s">
        <v>298</v>
      </c>
      <c r="I40" s="8" t="s">
        <v>132</v>
      </c>
      <c r="J40" s="8" t="s">
        <v>42</v>
      </c>
      <c r="K40" s="8" t="s">
        <v>42</v>
      </c>
      <c r="L40" s="6"/>
      <c r="M40" s="7">
        <v>46260</v>
      </c>
      <c r="N40" s="7" t="s">
        <v>76</v>
      </c>
      <c r="O40" s="7" t="s">
        <v>292</v>
      </c>
      <c r="P40" s="6" t="s">
        <v>44</v>
      </c>
      <c r="Q40" s="8" t="s">
        <v>299</v>
      </c>
      <c r="R40" t="str">
        <f>HYPERLINK("https://docs.wto.org/imrd/directdoc.asp?DDFDocuments/t/G/TBTN26/THA815.docx", "https://docs.wto.org/imrd/directdoc.asp?DDFDocuments/t/G/TBTN26/THA815.docx")</f>
        <v>https://docs.wto.org/imrd/directdoc.asp?DDFDocuments/t/G/TBTN26/THA815.docx</v>
      </c>
      <c r="S40" t="str">
        <f>HYPERLINK("https://docs.wto.org/imrd/directdoc.asp?DDFDocuments/u/G/TBTN26/THA815.docx", "https://docs.wto.org/imrd/directdoc.asp?DDFDocuments/u/G/TBTN26/THA815.docx")</f>
        <v>https://docs.wto.org/imrd/directdoc.asp?DDFDocuments/u/G/TBTN26/THA815.docx</v>
      </c>
      <c r="T40" t="str">
        <f>HYPERLINK("https://docs.wto.org/imrd/directdoc.asp?DDFDocuments/v/G/TBTN26/THA815.docx", "https://docs.wto.org/imrd/directdoc.asp?DDFDocuments/v/G/TBTN26/THA815.docx")</f>
        <v>https://docs.wto.org/imrd/directdoc.asp?DDFDocuments/v/G/TBTN26/THA815.docx</v>
      </c>
      <c r="U40" t="s">
        <v>46</v>
      </c>
      <c r="V40" t="s">
        <v>47</v>
      </c>
      <c r="W40" t="s">
        <v>47</v>
      </c>
      <c r="X40" t="s">
        <v>47</v>
      </c>
      <c r="Y40" t="s">
        <v>47</v>
      </c>
      <c r="Z40" t="s">
        <v>47</v>
      </c>
      <c r="AA40" t="s">
        <v>47</v>
      </c>
      <c r="AB40" s="2" t="s">
        <v>300</v>
      </c>
      <c r="AC40" t="s">
        <v>42</v>
      </c>
      <c r="AD40" t="s">
        <v>42</v>
      </c>
      <c r="AE40" t="s">
        <v>42</v>
      </c>
      <c r="AF40" t="s">
        <v>42</v>
      </c>
      <c r="AG40" t="s">
        <v>42</v>
      </c>
      <c r="AH40" s="2" t="s">
        <v>42</v>
      </c>
    </row>
    <row r="41" spans="1:34" ht="30" x14ac:dyDescent="0.25">
      <c r="A41" s="8" t="s">
        <v>303</v>
      </c>
      <c r="B41" s="6" t="s">
        <v>287</v>
      </c>
      <c r="C41" s="7">
        <v>46230</v>
      </c>
      <c r="D41" s="9" t="str">
        <f>HYPERLINK("https://www.epingalert.org/en/Search?viewData= G/TBT/N/THA/816"," G/TBT/N/THA/816")</f>
        <v xml:space="preserve"> G/TBT/N/THA/816</v>
      </c>
      <c r="E41" s="8" t="s">
        <v>301</v>
      </c>
      <c r="F41" s="8" t="s">
        <v>302</v>
      </c>
      <c r="G41" s="8" t="s">
        <v>42</v>
      </c>
      <c r="H41" s="8" t="s">
        <v>304</v>
      </c>
      <c r="I41" s="8" t="s">
        <v>132</v>
      </c>
      <c r="J41" s="8" t="s">
        <v>42</v>
      </c>
      <c r="K41" s="8" t="s">
        <v>42</v>
      </c>
      <c r="L41" s="6"/>
      <c r="M41" s="7">
        <v>46260</v>
      </c>
      <c r="N41" s="7" t="s">
        <v>76</v>
      </c>
      <c r="O41" s="7" t="s">
        <v>292</v>
      </c>
      <c r="P41" s="6" t="s">
        <v>44</v>
      </c>
      <c r="Q41" s="8" t="s">
        <v>305</v>
      </c>
      <c r="R41" t="str">
        <f>HYPERLINK("https://docs.wto.org/imrd/directdoc.asp?DDFDocuments/t/G/TBTN26/THA816.docx", "https://docs.wto.org/imrd/directdoc.asp?DDFDocuments/t/G/TBTN26/THA816.docx")</f>
        <v>https://docs.wto.org/imrd/directdoc.asp?DDFDocuments/t/G/TBTN26/THA816.docx</v>
      </c>
      <c r="S41" t="str">
        <f>HYPERLINK("https://docs.wto.org/imrd/directdoc.asp?DDFDocuments/u/G/TBTN26/THA816.docx", "https://docs.wto.org/imrd/directdoc.asp?DDFDocuments/u/G/TBTN26/THA816.docx")</f>
        <v>https://docs.wto.org/imrd/directdoc.asp?DDFDocuments/u/G/TBTN26/THA816.docx</v>
      </c>
      <c r="T41" t="str">
        <f>HYPERLINK("https://docs.wto.org/imrd/directdoc.asp?DDFDocuments/v/G/TBTN26/THA816.docx", "https://docs.wto.org/imrd/directdoc.asp?DDFDocuments/v/G/TBTN26/THA816.docx")</f>
        <v>https://docs.wto.org/imrd/directdoc.asp?DDFDocuments/v/G/TBTN26/THA816.docx</v>
      </c>
      <c r="U41" t="s">
        <v>46</v>
      </c>
      <c r="V41" t="s">
        <v>47</v>
      </c>
      <c r="W41" t="s">
        <v>47</v>
      </c>
      <c r="X41" t="s">
        <v>47</v>
      </c>
      <c r="Y41" t="s">
        <v>47</v>
      </c>
      <c r="Z41" t="s">
        <v>47</v>
      </c>
      <c r="AA41" t="s">
        <v>47</v>
      </c>
      <c r="AB41" s="2" t="s">
        <v>306</v>
      </c>
      <c r="AC41" t="s">
        <v>42</v>
      </c>
      <c r="AD41" t="s">
        <v>42</v>
      </c>
      <c r="AE41" t="s">
        <v>42</v>
      </c>
      <c r="AF41" t="s">
        <v>42</v>
      </c>
      <c r="AG41" t="s">
        <v>42</v>
      </c>
      <c r="AH41" s="2" t="s">
        <v>42</v>
      </c>
    </row>
    <row r="42" spans="1:34" ht="150" x14ac:dyDescent="0.25">
      <c r="A42" s="8" t="s">
        <v>309</v>
      </c>
      <c r="B42" s="6" t="s">
        <v>287</v>
      </c>
      <c r="C42" s="7">
        <v>46230</v>
      </c>
      <c r="D42" s="9" t="str">
        <f>HYPERLINK("https://www.epingalert.org/en/Search?viewData= G/TBT/N/THA/817"," G/TBT/N/THA/817")</f>
        <v xml:space="preserve"> G/TBT/N/THA/817</v>
      </c>
      <c r="E42" s="8" t="s">
        <v>307</v>
      </c>
      <c r="F42" s="8" t="s">
        <v>308</v>
      </c>
      <c r="G42" s="8" t="s">
        <v>42</v>
      </c>
      <c r="H42" s="8" t="s">
        <v>310</v>
      </c>
      <c r="I42" s="8" t="s">
        <v>64</v>
      </c>
      <c r="J42" s="8" t="s">
        <v>311</v>
      </c>
      <c r="K42" s="8" t="s">
        <v>42</v>
      </c>
      <c r="L42" s="6"/>
      <c r="M42" s="7">
        <v>46290</v>
      </c>
      <c r="N42" s="7" t="s">
        <v>76</v>
      </c>
      <c r="O42" s="7" t="s">
        <v>292</v>
      </c>
      <c r="P42" s="6" t="s">
        <v>44</v>
      </c>
      <c r="Q42" s="8" t="s">
        <v>312</v>
      </c>
      <c r="R42" t="str">
        <f>HYPERLINK("https://docs.wto.org/imrd/directdoc.asp?DDFDocuments/t/G/TBTN26/THA817.docx", "https://docs.wto.org/imrd/directdoc.asp?DDFDocuments/t/G/TBTN26/THA817.docx")</f>
        <v>https://docs.wto.org/imrd/directdoc.asp?DDFDocuments/t/G/TBTN26/THA817.docx</v>
      </c>
      <c r="S42" t="str">
        <f>HYPERLINK("https://docs.wto.org/imrd/directdoc.asp?DDFDocuments/u/G/TBTN26/THA817.docx", "https://docs.wto.org/imrd/directdoc.asp?DDFDocuments/u/G/TBTN26/THA817.docx")</f>
        <v>https://docs.wto.org/imrd/directdoc.asp?DDFDocuments/u/G/TBTN26/THA817.docx</v>
      </c>
      <c r="T42" t="str">
        <f>HYPERLINK("https://docs.wto.org/imrd/directdoc.asp?DDFDocuments/v/G/TBTN26/THA817.docx", "https://docs.wto.org/imrd/directdoc.asp?DDFDocuments/v/G/TBTN26/THA817.docx")</f>
        <v>https://docs.wto.org/imrd/directdoc.asp?DDFDocuments/v/G/TBTN26/THA817.docx</v>
      </c>
      <c r="U42" t="s">
        <v>46</v>
      </c>
      <c r="V42" t="s">
        <v>47</v>
      </c>
      <c r="W42" t="s">
        <v>47</v>
      </c>
      <c r="X42" t="s">
        <v>47</v>
      </c>
      <c r="Y42" t="s">
        <v>47</v>
      </c>
      <c r="Z42" t="s">
        <v>47</v>
      </c>
      <c r="AA42" t="s">
        <v>47</v>
      </c>
      <c r="AB42" s="2" t="s">
        <v>42</v>
      </c>
      <c r="AC42" t="s">
        <v>42</v>
      </c>
      <c r="AD42" t="s">
        <v>42</v>
      </c>
      <c r="AE42" t="s">
        <v>42</v>
      </c>
      <c r="AF42" t="s">
        <v>42</v>
      </c>
      <c r="AG42" t="s">
        <v>42</v>
      </c>
      <c r="AH42" s="2" t="s">
        <v>42</v>
      </c>
    </row>
    <row r="43" spans="1:34" ht="150" x14ac:dyDescent="0.25">
      <c r="A43" s="8" t="s">
        <v>309</v>
      </c>
      <c r="B43" s="6" t="s">
        <v>287</v>
      </c>
      <c r="C43" s="7">
        <v>46230</v>
      </c>
      <c r="D43" s="9" t="str">
        <f>HYPERLINK("https://www.epingalert.org/en/Search?viewData= G/TBT/N/THA/818"," G/TBT/N/THA/818")</f>
        <v xml:space="preserve"> G/TBT/N/THA/818</v>
      </c>
      <c r="E43" s="8" t="s">
        <v>313</v>
      </c>
      <c r="F43" s="8" t="s">
        <v>314</v>
      </c>
      <c r="G43" s="8" t="s">
        <v>42</v>
      </c>
      <c r="H43" s="8" t="s">
        <v>315</v>
      </c>
      <c r="I43" s="8" t="s">
        <v>64</v>
      </c>
      <c r="J43" s="8" t="s">
        <v>311</v>
      </c>
      <c r="K43" s="8" t="s">
        <v>42</v>
      </c>
      <c r="L43" s="6"/>
      <c r="M43" s="7">
        <v>46290</v>
      </c>
      <c r="N43" s="7" t="s">
        <v>76</v>
      </c>
      <c r="O43" s="7" t="s">
        <v>292</v>
      </c>
      <c r="P43" s="6" t="s">
        <v>44</v>
      </c>
      <c r="Q43" s="8" t="s">
        <v>316</v>
      </c>
      <c r="R43" t="str">
        <f>HYPERLINK("https://docs.wto.org/imrd/directdoc.asp?DDFDocuments/t/G/TBTN26/THA818.docx", "https://docs.wto.org/imrd/directdoc.asp?DDFDocuments/t/G/TBTN26/THA818.docx")</f>
        <v>https://docs.wto.org/imrd/directdoc.asp?DDFDocuments/t/G/TBTN26/THA818.docx</v>
      </c>
      <c r="S43" t="str">
        <f>HYPERLINK("https://docs.wto.org/imrd/directdoc.asp?DDFDocuments/u/G/TBTN26/THA818.docx", "https://docs.wto.org/imrd/directdoc.asp?DDFDocuments/u/G/TBTN26/THA818.docx")</f>
        <v>https://docs.wto.org/imrd/directdoc.asp?DDFDocuments/u/G/TBTN26/THA818.docx</v>
      </c>
      <c r="T43" t="str">
        <f>HYPERLINK("https://docs.wto.org/imrd/directdoc.asp?DDFDocuments/v/G/TBTN26/THA818.docx", "https://docs.wto.org/imrd/directdoc.asp?DDFDocuments/v/G/TBTN26/THA818.docx")</f>
        <v>https://docs.wto.org/imrd/directdoc.asp?DDFDocuments/v/G/TBTN26/THA818.docx</v>
      </c>
      <c r="U43" t="s">
        <v>46</v>
      </c>
      <c r="V43" t="s">
        <v>47</v>
      </c>
      <c r="W43" t="s">
        <v>47</v>
      </c>
      <c r="X43" t="s">
        <v>47</v>
      </c>
      <c r="Y43" t="s">
        <v>47</v>
      </c>
      <c r="Z43" t="s">
        <v>47</v>
      </c>
      <c r="AA43" t="s">
        <v>47</v>
      </c>
      <c r="AB43" s="2" t="s">
        <v>42</v>
      </c>
      <c r="AC43" t="s">
        <v>42</v>
      </c>
      <c r="AD43" t="s">
        <v>42</v>
      </c>
      <c r="AE43" t="s">
        <v>42</v>
      </c>
      <c r="AF43" t="s">
        <v>42</v>
      </c>
      <c r="AG43" t="s">
        <v>42</v>
      </c>
      <c r="AH43" s="2" t="s">
        <v>42</v>
      </c>
    </row>
    <row r="44" spans="1:34" ht="120" x14ac:dyDescent="0.25">
      <c r="A44" s="8" t="s">
        <v>319</v>
      </c>
      <c r="B44" s="6" t="s">
        <v>287</v>
      </c>
      <c r="C44" s="7">
        <v>46230</v>
      </c>
      <c r="D44" s="9" t="str">
        <f>HYPERLINK("https://www.epingalert.org/en/Search?viewData= G/TBT/N/THA/819"," G/TBT/N/THA/819")</f>
        <v xml:space="preserve"> G/TBT/N/THA/819</v>
      </c>
      <c r="E44" s="8" t="s">
        <v>317</v>
      </c>
      <c r="F44" s="8" t="s">
        <v>318</v>
      </c>
      <c r="G44" s="8" t="s">
        <v>42</v>
      </c>
      <c r="H44" s="8" t="s">
        <v>320</v>
      </c>
      <c r="I44" s="8" t="s">
        <v>321</v>
      </c>
      <c r="J44" s="8" t="s">
        <v>42</v>
      </c>
      <c r="K44" s="8" t="s">
        <v>42</v>
      </c>
      <c r="L44" s="6"/>
      <c r="M44" s="7">
        <v>46245</v>
      </c>
      <c r="N44" s="7" t="s">
        <v>76</v>
      </c>
      <c r="O44" s="7" t="s">
        <v>322</v>
      </c>
      <c r="P44" s="6" t="s">
        <v>44</v>
      </c>
      <c r="Q44" s="8" t="s">
        <v>323</v>
      </c>
      <c r="R44" t="str">
        <f>HYPERLINK("https://docs.wto.org/imrd/directdoc.asp?DDFDocuments/t/G/TBTN26/THA819.docx", "https://docs.wto.org/imrd/directdoc.asp?DDFDocuments/t/G/TBTN26/THA819.docx")</f>
        <v>https://docs.wto.org/imrd/directdoc.asp?DDFDocuments/t/G/TBTN26/THA819.docx</v>
      </c>
      <c r="S44" t="str">
        <f>HYPERLINK("https://docs.wto.org/imrd/directdoc.asp?DDFDocuments/u/G/TBTN26/THA819.docx", "https://docs.wto.org/imrd/directdoc.asp?DDFDocuments/u/G/TBTN26/THA819.docx")</f>
        <v>https://docs.wto.org/imrd/directdoc.asp?DDFDocuments/u/G/TBTN26/THA819.docx</v>
      </c>
      <c r="T44" t="str">
        <f>HYPERLINK("https://docs.wto.org/imrd/directdoc.asp?DDFDocuments/v/G/TBTN26/THA819.docx", "https://docs.wto.org/imrd/directdoc.asp?DDFDocuments/v/G/TBTN26/THA819.docx")</f>
        <v>https://docs.wto.org/imrd/directdoc.asp?DDFDocuments/v/G/TBTN26/THA819.docx</v>
      </c>
      <c r="U44" t="s">
        <v>46</v>
      </c>
      <c r="V44" t="s">
        <v>47</v>
      </c>
      <c r="W44" t="s">
        <v>47</v>
      </c>
      <c r="X44" t="s">
        <v>47</v>
      </c>
      <c r="Y44" t="s">
        <v>47</v>
      </c>
      <c r="Z44" t="s">
        <v>47</v>
      </c>
      <c r="AA44" t="s">
        <v>47</v>
      </c>
      <c r="AB44" s="2" t="s">
        <v>324</v>
      </c>
      <c r="AC44" t="s">
        <v>42</v>
      </c>
      <c r="AD44" t="s">
        <v>42</v>
      </c>
      <c r="AE44" t="s">
        <v>42</v>
      </c>
      <c r="AF44" t="s">
        <v>42</v>
      </c>
      <c r="AG44" t="s">
        <v>42</v>
      </c>
      <c r="AH44" s="2" t="s">
        <v>42</v>
      </c>
    </row>
    <row r="45" spans="1:34" ht="270" x14ac:dyDescent="0.25">
      <c r="A45" s="8" t="s">
        <v>327</v>
      </c>
      <c r="B45" s="6" t="s">
        <v>100</v>
      </c>
      <c r="C45" s="7">
        <v>46230</v>
      </c>
      <c r="D45" s="9" t="str">
        <f>HYPERLINK("https://www.epingalert.org/en/Search?viewData= G/TBT/N/VNM/436"," G/TBT/N/VNM/436")</f>
        <v xml:space="preserve"> G/TBT/N/VNM/436</v>
      </c>
      <c r="E45" s="8" t="s">
        <v>325</v>
      </c>
      <c r="F45" s="8" t="s">
        <v>326</v>
      </c>
      <c r="G45" s="8" t="s">
        <v>328</v>
      </c>
      <c r="H45" s="8" t="s">
        <v>329</v>
      </c>
      <c r="I45" s="8" t="s">
        <v>330</v>
      </c>
      <c r="J45" s="8" t="s">
        <v>42</v>
      </c>
      <c r="K45" s="8" t="s">
        <v>42</v>
      </c>
      <c r="L45" s="6"/>
      <c r="M45" s="7">
        <v>46290</v>
      </c>
      <c r="N45" s="7" t="s">
        <v>55</v>
      </c>
      <c r="O45" s="7" t="s">
        <v>108</v>
      </c>
      <c r="P45" s="6" t="s">
        <v>44</v>
      </c>
      <c r="Q45" s="8" t="s">
        <v>331</v>
      </c>
      <c r="R45" t="str">
        <f>HYPERLINK("https://docs.wto.org/imrd/directdoc.asp?DDFDocuments/t/G/TBTN26/VNM436.docx", "https://docs.wto.org/imrd/directdoc.asp?DDFDocuments/t/G/TBTN26/VNM436.docx")</f>
        <v>https://docs.wto.org/imrd/directdoc.asp?DDFDocuments/t/G/TBTN26/VNM436.docx</v>
      </c>
      <c r="S45" t="str">
        <f>HYPERLINK("https://docs.wto.org/imrd/directdoc.asp?DDFDocuments/u/G/TBTN26/VNM436.docx", "https://docs.wto.org/imrd/directdoc.asp?DDFDocuments/u/G/TBTN26/VNM436.docx")</f>
        <v>https://docs.wto.org/imrd/directdoc.asp?DDFDocuments/u/G/TBTN26/VNM436.docx</v>
      </c>
      <c r="T45" t="str">
        <f>HYPERLINK("https://docs.wto.org/imrd/directdoc.asp?DDFDocuments/v/G/TBTN26/VNM436.docx", "https://docs.wto.org/imrd/directdoc.asp?DDFDocuments/v/G/TBTN26/VNM436.docx")</f>
        <v>https://docs.wto.org/imrd/directdoc.asp?DDFDocuments/v/G/TBTN26/VNM436.docx</v>
      </c>
      <c r="U45" t="s">
        <v>46</v>
      </c>
      <c r="V45" t="s">
        <v>47</v>
      </c>
      <c r="W45" t="s">
        <v>46</v>
      </c>
      <c r="X45" t="s">
        <v>47</v>
      </c>
      <c r="Y45" t="s">
        <v>47</v>
      </c>
      <c r="Z45" t="s">
        <v>47</v>
      </c>
      <c r="AA45" t="s">
        <v>47</v>
      </c>
      <c r="AB45" s="2" t="s">
        <v>332</v>
      </c>
      <c r="AC45" t="s">
        <v>42</v>
      </c>
      <c r="AD45" t="s">
        <v>42</v>
      </c>
      <c r="AE45" t="s">
        <v>42</v>
      </c>
      <c r="AF45" t="s">
        <v>42</v>
      </c>
      <c r="AG45" t="s">
        <v>42</v>
      </c>
      <c r="AH45" s="2" t="s">
        <v>42</v>
      </c>
    </row>
    <row r="46" spans="1:34" ht="225" x14ac:dyDescent="0.25">
      <c r="A46" s="8" t="s">
        <v>335</v>
      </c>
      <c r="B46" s="6" t="s">
        <v>100</v>
      </c>
      <c r="C46" s="7">
        <v>46230</v>
      </c>
      <c r="D46" s="9" t="str">
        <f>HYPERLINK("https://www.epingalert.org/en/Search?viewData= G/TBT/N/VNM/437"," G/TBT/N/VNM/437")</f>
        <v xml:space="preserve"> G/TBT/N/VNM/437</v>
      </c>
      <c r="E46" s="8" t="s">
        <v>333</v>
      </c>
      <c r="F46" s="8" t="s">
        <v>334</v>
      </c>
      <c r="G46" s="8" t="s">
        <v>336</v>
      </c>
      <c r="H46" s="8" t="s">
        <v>337</v>
      </c>
      <c r="I46" s="8" t="s">
        <v>106</v>
      </c>
      <c r="J46" s="8" t="s">
        <v>42</v>
      </c>
      <c r="K46" s="8" t="s">
        <v>42</v>
      </c>
      <c r="L46" s="6"/>
      <c r="M46" s="7">
        <v>46290</v>
      </c>
      <c r="N46" s="7" t="s">
        <v>66</v>
      </c>
      <c r="O46" s="7" t="s">
        <v>108</v>
      </c>
      <c r="P46" s="6" t="s">
        <v>44</v>
      </c>
      <c r="Q46" s="8" t="s">
        <v>338</v>
      </c>
      <c r="R46" t="str">
        <f>HYPERLINK("https://docs.wto.org/imrd/directdoc.asp?DDFDocuments/t/G/TBTN26/VNM437.docx", "https://docs.wto.org/imrd/directdoc.asp?DDFDocuments/t/G/TBTN26/VNM437.docx")</f>
        <v>https://docs.wto.org/imrd/directdoc.asp?DDFDocuments/t/G/TBTN26/VNM437.docx</v>
      </c>
      <c r="S46" t="str">
        <f>HYPERLINK("https://docs.wto.org/imrd/directdoc.asp?DDFDocuments/u/G/TBTN26/VNM437.docx", "https://docs.wto.org/imrd/directdoc.asp?DDFDocuments/u/G/TBTN26/VNM437.docx")</f>
        <v>https://docs.wto.org/imrd/directdoc.asp?DDFDocuments/u/G/TBTN26/VNM437.docx</v>
      </c>
      <c r="T46" t="str">
        <f>HYPERLINK("https://docs.wto.org/imrd/directdoc.asp?DDFDocuments/v/G/TBTN26/VNM437.docx", "https://docs.wto.org/imrd/directdoc.asp?DDFDocuments/v/G/TBTN26/VNM437.docx")</f>
        <v>https://docs.wto.org/imrd/directdoc.asp?DDFDocuments/v/G/TBTN26/VNM437.docx</v>
      </c>
      <c r="U46" t="s">
        <v>46</v>
      </c>
      <c r="V46" t="s">
        <v>47</v>
      </c>
      <c r="W46" t="s">
        <v>47</v>
      </c>
      <c r="X46" t="s">
        <v>47</v>
      </c>
      <c r="Y46" t="s">
        <v>47</v>
      </c>
      <c r="Z46" t="s">
        <v>47</v>
      </c>
      <c r="AA46" t="s">
        <v>47</v>
      </c>
      <c r="AB46" s="2" t="s">
        <v>339</v>
      </c>
      <c r="AC46" t="s">
        <v>42</v>
      </c>
      <c r="AD46" t="s">
        <v>42</v>
      </c>
      <c r="AE46" t="s">
        <v>42</v>
      </c>
      <c r="AF46" t="s">
        <v>42</v>
      </c>
      <c r="AG46" t="s">
        <v>42</v>
      </c>
      <c r="AH46" s="2" t="s">
        <v>42</v>
      </c>
    </row>
    <row r="47" spans="1:34" ht="105" x14ac:dyDescent="0.25">
      <c r="A47" s="8" t="s">
        <v>342</v>
      </c>
      <c r="B47" s="6" t="s">
        <v>100</v>
      </c>
      <c r="C47" s="7">
        <v>46230</v>
      </c>
      <c r="D47" s="9" t="str">
        <f>HYPERLINK("https://www.epingalert.org/en/Search?viewData= G/TBT/N/VNM/438"," G/TBT/N/VNM/438")</f>
        <v xml:space="preserve"> G/TBT/N/VNM/438</v>
      </c>
      <c r="E47" s="8" t="s">
        <v>340</v>
      </c>
      <c r="F47" s="8" t="s">
        <v>341</v>
      </c>
      <c r="G47" s="8" t="s">
        <v>343</v>
      </c>
      <c r="H47" s="8" t="s">
        <v>344</v>
      </c>
      <c r="I47" s="8" t="s">
        <v>106</v>
      </c>
      <c r="J47" s="8" t="s">
        <v>42</v>
      </c>
      <c r="K47" s="8" t="s">
        <v>42</v>
      </c>
      <c r="L47" s="6"/>
      <c r="M47" s="7">
        <v>46290</v>
      </c>
      <c r="N47" s="7" t="s">
        <v>66</v>
      </c>
      <c r="O47" s="7" t="s">
        <v>108</v>
      </c>
      <c r="P47" s="6" t="s">
        <v>44</v>
      </c>
      <c r="Q47" s="8" t="s">
        <v>345</v>
      </c>
      <c r="R47" t="str">
        <f>HYPERLINK("https://docs.wto.org/imrd/directdoc.asp?DDFDocuments/t/G/TBTN26/VNM438.docx", "https://docs.wto.org/imrd/directdoc.asp?DDFDocuments/t/G/TBTN26/VNM438.docx")</f>
        <v>https://docs.wto.org/imrd/directdoc.asp?DDFDocuments/t/G/TBTN26/VNM438.docx</v>
      </c>
      <c r="S47" t="str">
        <f>HYPERLINK("https://docs.wto.org/imrd/directdoc.asp?DDFDocuments/u/G/TBTN26/VNM438.docx", "https://docs.wto.org/imrd/directdoc.asp?DDFDocuments/u/G/TBTN26/VNM438.docx")</f>
        <v>https://docs.wto.org/imrd/directdoc.asp?DDFDocuments/u/G/TBTN26/VNM438.docx</v>
      </c>
      <c r="T47" t="str">
        <f>HYPERLINK("https://docs.wto.org/imrd/directdoc.asp?DDFDocuments/v/G/TBTN26/VNM438.docx", "https://docs.wto.org/imrd/directdoc.asp?DDFDocuments/v/G/TBTN26/VNM438.docx")</f>
        <v>https://docs.wto.org/imrd/directdoc.asp?DDFDocuments/v/G/TBTN26/VNM438.docx</v>
      </c>
      <c r="U47" t="s">
        <v>46</v>
      </c>
      <c r="V47" t="s">
        <v>47</v>
      </c>
      <c r="W47" t="s">
        <v>47</v>
      </c>
      <c r="X47" t="s">
        <v>47</v>
      </c>
      <c r="Y47" t="s">
        <v>47</v>
      </c>
      <c r="Z47" t="s">
        <v>47</v>
      </c>
      <c r="AA47" t="s">
        <v>47</v>
      </c>
      <c r="AB47" s="2" t="s">
        <v>339</v>
      </c>
      <c r="AC47" t="s">
        <v>42</v>
      </c>
      <c r="AD47" t="s">
        <v>42</v>
      </c>
      <c r="AE47" t="s">
        <v>42</v>
      </c>
      <c r="AF47" t="s">
        <v>42</v>
      </c>
      <c r="AG47" t="s">
        <v>42</v>
      </c>
      <c r="AH47" s="2" t="s">
        <v>42</v>
      </c>
    </row>
    <row r="48" spans="1:34" ht="60" x14ac:dyDescent="0.25">
      <c r="A48" s="8" t="s">
        <v>348</v>
      </c>
      <c r="B48" s="6" t="s">
        <v>279</v>
      </c>
      <c r="C48" s="7">
        <v>46227</v>
      </c>
      <c r="D48" s="9" t="str">
        <f>HYPERLINK("https://www.epingalert.org/en/Search?viewData= G/TBT/N/PHL/371"," G/TBT/N/PHL/371")</f>
        <v xml:space="preserve"> G/TBT/N/PHL/371</v>
      </c>
      <c r="E48" s="8" t="s">
        <v>346</v>
      </c>
      <c r="F48" s="8" t="s">
        <v>347</v>
      </c>
      <c r="G48" s="8" t="s">
        <v>349</v>
      </c>
      <c r="H48" s="8" t="s">
        <v>350</v>
      </c>
      <c r="I48" s="8" t="s">
        <v>351</v>
      </c>
      <c r="J48" s="8" t="s">
        <v>352</v>
      </c>
      <c r="K48" s="8" t="s">
        <v>42</v>
      </c>
      <c r="L48" s="6"/>
      <c r="M48" s="7">
        <v>46304</v>
      </c>
      <c r="N48" s="7" t="s">
        <v>76</v>
      </c>
      <c r="O48" s="7" t="s">
        <v>76</v>
      </c>
      <c r="P48" s="6" t="s">
        <v>44</v>
      </c>
      <c r="Q48" s="8" t="s">
        <v>353</v>
      </c>
      <c r="R48" t="str">
        <f>HYPERLINK("https://docs.wto.org/imrd/directdoc.asp?DDFDocuments/t/G/TBTN26/PHL371.docx", "https://docs.wto.org/imrd/directdoc.asp?DDFDocuments/t/G/TBTN26/PHL371.docx")</f>
        <v>https://docs.wto.org/imrd/directdoc.asp?DDFDocuments/t/G/TBTN26/PHL371.docx</v>
      </c>
      <c r="S48" t="str">
        <f>HYPERLINK("https://docs.wto.org/imrd/directdoc.asp?DDFDocuments/u/G/TBTN26/PHL371.docx", "https://docs.wto.org/imrd/directdoc.asp?DDFDocuments/u/G/TBTN26/PHL371.docx")</f>
        <v>https://docs.wto.org/imrd/directdoc.asp?DDFDocuments/u/G/TBTN26/PHL371.docx</v>
      </c>
      <c r="T48" t="str">
        <f>HYPERLINK("https://docs.wto.org/imrd/directdoc.asp?DDFDocuments/v/G/TBTN26/PHL371.docx", "https://docs.wto.org/imrd/directdoc.asp?DDFDocuments/v/G/TBTN26/PHL371.docx")</f>
        <v>https://docs.wto.org/imrd/directdoc.asp?DDFDocuments/v/G/TBTN26/PHL371.docx</v>
      </c>
      <c r="U48" t="s">
        <v>46</v>
      </c>
      <c r="V48" t="s">
        <v>47</v>
      </c>
      <c r="W48" t="s">
        <v>47</v>
      </c>
      <c r="X48" t="s">
        <v>47</v>
      </c>
      <c r="Y48" t="s">
        <v>47</v>
      </c>
      <c r="Z48" t="s">
        <v>47</v>
      </c>
      <c r="AA48" t="s">
        <v>47</v>
      </c>
      <c r="AB48" s="2" t="s">
        <v>354</v>
      </c>
      <c r="AC48" t="s">
        <v>42</v>
      </c>
      <c r="AD48" t="s">
        <v>42</v>
      </c>
      <c r="AE48" t="s">
        <v>42</v>
      </c>
      <c r="AF48" t="s">
        <v>42</v>
      </c>
      <c r="AG48" t="s">
        <v>42</v>
      </c>
      <c r="AH48" s="2" t="s">
        <v>42</v>
      </c>
    </row>
    <row r="49" spans="1:34" ht="45" x14ac:dyDescent="0.25">
      <c r="A49" s="8" t="s">
        <v>357</v>
      </c>
      <c r="B49" s="6" t="s">
        <v>279</v>
      </c>
      <c r="C49" s="7">
        <v>46227</v>
      </c>
      <c r="D49" s="9" t="str">
        <f>HYPERLINK("https://www.epingalert.org/en/Search?viewData= G/TBT/N/PHL/372"," G/TBT/N/PHL/372")</f>
        <v xml:space="preserve"> G/TBT/N/PHL/372</v>
      </c>
      <c r="E49" s="8" t="s">
        <v>355</v>
      </c>
      <c r="F49" s="8" t="s">
        <v>356</v>
      </c>
      <c r="G49" s="8" t="s">
        <v>42</v>
      </c>
      <c r="H49" s="8" t="s">
        <v>358</v>
      </c>
      <c r="I49" s="8" t="s">
        <v>359</v>
      </c>
      <c r="J49" s="8" t="s">
        <v>42</v>
      </c>
      <c r="K49" s="8" t="s">
        <v>42</v>
      </c>
      <c r="L49" s="6"/>
      <c r="M49" s="7">
        <v>46286</v>
      </c>
      <c r="N49" s="7" t="s">
        <v>76</v>
      </c>
      <c r="O49" s="7" t="s">
        <v>360</v>
      </c>
      <c r="P49" s="6" t="s">
        <v>44</v>
      </c>
      <c r="Q49" s="8" t="s">
        <v>361</v>
      </c>
      <c r="R49" t="str">
        <f>HYPERLINK("https://docs.wto.org/imrd/directdoc.asp?DDFDocuments/t/G/TBTN26/PHL372.docx", "https://docs.wto.org/imrd/directdoc.asp?DDFDocuments/t/G/TBTN26/PHL372.docx")</f>
        <v>https://docs.wto.org/imrd/directdoc.asp?DDFDocuments/t/G/TBTN26/PHL372.docx</v>
      </c>
      <c r="S49" t="str">
        <f>HYPERLINK("https://docs.wto.org/imrd/directdoc.asp?DDFDocuments/u/G/TBTN26/PHL372.docx", "https://docs.wto.org/imrd/directdoc.asp?DDFDocuments/u/G/TBTN26/PHL372.docx")</f>
        <v>https://docs.wto.org/imrd/directdoc.asp?DDFDocuments/u/G/TBTN26/PHL372.docx</v>
      </c>
      <c r="T49" t="str">
        <f>HYPERLINK("https://docs.wto.org/imrd/directdoc.asp?DDFDocuments/v/G/TBTN26/PHL372.docx", "https://docs.wto.org/imrd/directdoc.asp?DDFDocuments/v/G/TBTN26/PHL372.docx")</f>
        <v>https://docs.wto.org/imrd/directdoc.asp?DDFDocuments/v/G/TBTN26/PHL372.docx</v>
      </c>
      <c r="U49" t="s">
        <v>46</v>
      </c>
      <c r="V49" t="s">
        <v>47</v>
      </c>
      <c r="W49" t="s">
        <v>47</v>
      </c>
      <c r="X49" t="s">
        <v>47</v>
      </c>
      <c r="Y49" t="s">
        <v>47</v>
      </c>
      <c r="Z49" t="s">
        <v>47</v>
      </c>
      <c r="AA49" t="s">
        <v>47</v>
      </c>
      <c r="AB49" s="2" t="s">
        <v>362</v>
      </c>
      <c r="AC49" t="s">
        <v>42</v>
      </c>
      <c r="AD49" t="s">
        <v>42</v>
      </c>
      <c r="AE49" t="s">
        <v>42</v>
      </c>
      <c r="AF49" t="s">
        <v>42</v>
      </c>
      <c r="AG49" t="s">
        <v>42</v>
      </c>
      <c r="AH49" s="2" t="s">
        <v>42</v>
      </c>
    </row>
    <row r="50" spans="1:34" ht="45" x14ac:dyDescent="0.25">
      <c r="A50" s="8" t="s">
        <v>365</v>
      </c>
      <c r="B50" s="6" t="s">
        <v>287</v>
      </c>
      <c r="C50" s="7">
        <v>46227</v>
      </c>
      <c r="D50" s="9" t="str">
        <f>HYPERLINK("https://www.epingalert.org/en/Search?viewData= G/TBT/N/THA/812"," G/TBT/N/THA/812")</f>
        <v xml:space="preserve"> G/TBT/N/THA/812</v>
      </c>
      <c r="E50" s="8" t="s">
        <v>363</v>
      </c>
      <c r="F50" s="8" t="s">
        <v>364</v>
      </c>
      <c r="G50" s="8" t="s">
        <v>42</v>
      </c>
      <c r="H50" s="8" t="s">
        <v>366</v>
      </c>
      <c r="I50" s="8" t="s">
        <v>132</v>
      </c>
      <c r="J50" s="8" t="s">
        <v>42</v>
      </c>
      <c r="K50" s="8" t="s">
        <v>42</v>
      </c>
      <c r="L50" s="6"/>
      <c r="M50" s="7">
        <v>46257</v>
      </c>
      <c r="N50" s="7" t="s">
        <v>76</v>
      </c>
      <c r="O50" s="7" t="s">
        <v>292</v>
      </c>
      <c r="P50" s="6" t="s">
        <v>44</v>
      </c>
      <c r="Q50" s="8" t="s">
        <v>367</v>
      </c>
      <c r="R50" t="str">
        <f>HYPERLINK("https://docs.wto.org/imrd/directdoc.asp?DDFDocuments/t/G/TBTN26/THA812.docx", "https://docs.wto.org/imrd/directdoc.asp?DDFDocuments/t/G/TBTN26/THA812.docx")</f>
        <v>https://docs.wto.org/imrd/directdoc.asp?DDFDocuments/t/G/TBTN26/THA812.docx</v>
      </c>
      <c r="S50" t="str">
        <f>HYPERLINK("https://docs.wto.org/imrd/directdoc.asp?DDFDocuments/u/G/TBTN26/THA812.docx", "https://docs.wto.org/imrd/directdoc.asp?DDFDocuments/u/G/TBTN26/THA812.docx")</f>
        <v>https://docs.wto.org/imrd/directdoc.asp?DDFDocuments/u/G/TBTN26/THA812.docx</v>
      </c>
      <c r="T50" t="str">
        <f>HYPERLINK("https://docs.wto.org/imrd/directdoc.asp?DDFDocuments/v/G/TBTN26/THA812.docx", "https://docs.wto.org/imrd/directdoc.asp?DDFDocuments/v/G/TBTN26/THA812.docx")</f>
        <v>https://docs.wto.org/imrd/directdoc.asp?DDFDocuments/v/G/TBTN26/THA812.docx</v>
      </c>
      <c r="U50" t="s">
        <v>46</v>
      </c>
      <c r="V50" t="s">
        <v>47</v>
      </c>
      <c r="W50" t="s">
        <v>47</v>
      </c>
      <c r="X50" t="s">
        <v>47</v>
      </c>
      <c r="Y50" t="s">
        <v>47</v>
      </c>
      <c r="Z50" t="s">
        <v>47</v>
      </c>
      <c r="AA50" t="s">
        <v>47</v>
      </c>
      <c r="AB50" s="2" t="s">
        <v>368</v>
      </c>
      <c r="AC50" t="s">
        <v>42</v>
      </c>
      <c r="AD50" t="s">
        <v>42</v>
      </c>
      <c r="AE50" t="s">
        <v>42</v>
      </c>
      <c r="AF50" t="s">
        <v>42</v>
      </c>
      <c r="AG50" t="s">
        <v>42</v>
      </c>
      <c r="AH50" s="2" t="s">
        <v>42</v>
      </c>
    </row>
    <row r="51" spans="1:34" ht="60" x14ac:dyDescent="0.25">
      <c r="A51" s="8" t="s">
        <v>371</v>
      </c>
      <c r="B51" s="6" t="s">
        <v>287</v>
      </c>
      <c r="C51" s="7">
        <v>46227</v>
      </c>
      <c r="D51" s="9" t="str">
        <f>HYPERLINK("https://www.epingalert.org/en/Search?viewData= G/TBT/N/THA/813"," G/TBT/N/THA/813")</f>
        <v xml:space="preserve"> G/TBT/N/THA/813</v>
      </c>
      <c r="E51" s="8" t="s">
        <v>369</v>
      </c>
      <c r="F51" s="8" t="s">
        <v>370</v>
      </c>
      <c r="G51" s="8" t="s">
        <v>42</v>
      </c>
      <c r="H51" s="8" t="s">
        <v>372</v>
      </c>
      <c r="I51" s="8" t="s">
        <v>132</v>
      </c>
      <c r="J51" s="8" t="s">
        <v>42</v>
      </c>
      <c r="K51" s="8" t="s">
        <v>42</v>
      </c>
      <c r="L51" s="6"/>
      <c r="M51" s="7">
        <v>46257</v>
      </c>
      <c r="N51" s="7" t="s">
        <v>76</v>
      </c>
      <c r="O51" s="7" t="s">
        <v>292</v>
      </c>
      <c r="P51" s="6" t="s">
        <v>44</v>
      </c>
      <c r="Q51" s="8" t="s">
        <v>373</v>
      </c>
      <c r="R51" t="str">
        <f>HYPERLINK("https://docs.wto.org/imrd/directdoc.asp?DDFDocuments/t/G/TBTN26/THA813.docx", "https://docs.wto.org/imrd/directdoc.asp?DDFDocuments/t/G/TBTN26/THA813.docx")</f>
        <v>https://docs.wto.org/imrd/directdoc.asp?DDFDocuments/t/G/TBTN26/THA813.docx</v>
      </c>
      <c r="S51" t="str">
        <f>HYPERLINK("https://docs.wto.org/imrd/directdoc.asp?DDFDocuments/u/G/TBTN26/THA813.docx", "https://docs.wto.org/imrd/directdoc.asp?DDFDocuments/u/G/TBTN26/THA813.docx")</f>
        <v>https://docs.wto.org/imrd/directdoc.asp?DDFDocuments/u/G/TBTN26/THA813.docx</v>
      </c>
      <c r="T51" t="str">
        <f>HYPERLINK("https://docs.wto.org/imrd/directdoc.asp?DDFDocuments/v/G/TBTN26/THA813.docx", "https://docs.wto.org/imrd/directdoc.asp?DDFDocuments/v/G/TBTN26/THA813.docx")</f>
        <v>https://docs.wto.org/imrd/directdoc.asp?DDFDocuments/v/G/TBTN26/THA813.docx</v>
      </c>
      <c r="U51" t="s">
        <v>46</v>
      </c>
      <c r="V51" t="s">
        <v>47</v>
      </c>
      <c r="W51" t="s">
        <v>47</v>
      </c>
      <c r="X51" t="s">
        <v>47</v>
      </c>
      <c r="Y51" t="s">
        <v>47</v>
      </c>
      <c r="Z51" t="s">
        <v>47</v>
      </c>
      <c r="AA51" t="s">
        <v>47</v>
      </c>
      <c r="AB51" s="2" t="s">
        <v>374</v>
      </c>
      <c r="AC51" t="s">
        <v>42</v>
      </c>
      <c r="AD51" t="s">
        <v>42</v>
      </c>
      <c r="AE51" t="s">
        <v>42</v>
      </c>
      <c r="AF51" t="s">
        <v>42</v>
      </c>
      <c r="AG51" t="s">
        <v>42</v>
      </c>
      <c r="AH51" s="2" t="s">
        <v>42</v>
      </c>
    </row>
    <row r="52" spans="1:34" ht="150" x14ac:dyDescent="0.25">
      <c r="A52" s="8" t="s">
        <v>86</v>
      </c>
      <c r="B52" s="6" t="s">
        <v>83</v>
      </c>
      <c r="C52" s="7">
        <v>46227</v>
      </c>
      <c r="D52" s="9" t="str">
        <f>HYPERLINK("https://www.epingalert.org/en/Search?viewData= G/TBT/N/USA/2305"," G/TBT/N/USA/2305")</f>
        <v xml:space="preserve"> G/TBT/N/USA/2305</v>
      </c>
      <c r="E52" s="8" t="s">
        <v>375</v>
      </c>
      <c r="F52" s="8" t="s">
        <v>376</v>
      </c>
      <c r="G52" s="8" t="s">
        <v>42</v>
      </c>
      <c r="H52" s="8" t="s">
        <v>87</v>
      </c>
      <c r="I52" s="8" t="s">
        <v>88</v>
      </c>
      <c r="J52" s="8" t="s">
        <v>42</v>
      </c>
      <c r="K52" s="8" t="s">
        <v>42</v>
      </c>
      <c r="L52" s="6"/>
      <c r="M52" s="7">
        <v>46258</v>
      </c>
      <c r="N52" s="7" t="s">
        <v>76</v>
      </c>
      <c r="O52" s="7" t="s">
        <v>76</v>
      </c>
      <c r="P52" s="6" t="s">
        <v>44</v>
      </c>
      <c r="Q52" s="8" t="s">
        <v>377</v>
      </c>
      <c r="R52" t="str">
        <f>HYPERLINK("https://docs.wto.org/imrd/directdoc.asp?DDFDocuments/t/G/TBTN26/USA2305.docx", "https://docs.wto.org/imrd/directdoc.asp?DDFDocuments/t/G/TBTN26/USA2305.docx")</f>
        <v>https://docs.wto.org/imrd/directdoc.asp?DDFDocuments/t/G/TBTN26/USA2305.docx</v>
      </c>
      <c r="S52" t="str">
        <f>HYPERLINK("https://docs.wto.org/imrd/directdoc.asp?DDFDocuments/u/G/TBTN26/USA2305.docx", "https://docs.wto.org/imrd/directdoc.asp?DDFDocuments/u/G/TBTN26/USA2305.docx")</f>
        <v>https://docs.wto.org/imrd/directdoc.asp?DDFDocuments/u/G/TBTN26/USA2305.docx</v>
      </c>
      <c r="T52" t="str">
        <f>HYPERLINK("https://docs.wto.org/imrd/directdoc.asp?DDFDocuments/v/G/TBTN26/USA2305.docx", "https://docs.wto.org/imrd/directdoc.asp?DDFDocuments/v/G/TBTN26/USA2305.docx")</f>
        <v>https://docs.wto.org/imrd/directdoc.asp?DDFDocuments/v/G/TBTN26/USA2305.docx</v>
      </c>
      <c r="U52" t="s">
        <v>46</v>
      </c>
      <c r="V52" t="s">
        <v>47</v>
      </c>
      <c r="W52" t="s">
        <v>47</v>
      </c>
      <c r="X52" t="s">
        <v>47</v>
      </c>
      <c r="Y52" t="s">
        <v>47</v>
      </c>
      <c r="Z52" t="s">
        <v>47</v>
      </c>
      <c r="AA52" t="s">
        <v>47</v>
      </c>
      <c r="AB52" s="2" t="s">
        <v>378</v>
      </c>
      <c r="AC52" t="s">
        <v>42</v>
      </c>
      <c r="AD52" t="s">
        <v>42</v>
      </c>
      <c r="AE52" t="s">
        <v>42</v>
      </c>
      <c r="AF52" t="s">
        <v>42</v>
      </c>
      <c r="AG52" t="s">
        <v>42</v>
      </c>
      <c r="AH52" s="2" t="s">
        <v>42</v>
      </c>
    </row>
    <row r="53" spans="1:34" ht="165" x14ac:dyDescent="0.25">
      <c r="A53" s="8" t="s">
        <v>381</v>
      </c>
      <c r="B53" s="6" t="s">
        <v>83</v>
      </c>
      <c r="C53" s="7">
        <v>46227</v>
      </c>
      <c r="D53" s="9" t="str">
        <f>HYPERLINK("https://www.epingalert.org/en/Search?viewData= G/TBT/N/USA/2306"," G/TBT/N/USA/2306")</f>
        <v xml:space="preserve"> G/TBT/N/USA/2306</v>
      </c>
      <c r="E53" s="8" t="s">
        <v>379</v>
      </c>
      <c r="F53" s="8" t="s">
        <v>380</v>
      </c>
      <c r="G53" s="8" t="s">
        <v>42</v>
      </c>
      <c r="H53" s="8" t="s">
        <v>382</v>
      </c>
      <c r="I53" s="8" t="s">
        <v>383</v>
      </c>
      <c r="J53" s="8" t="s">
        <v>42</v>
      </c>
      <c r="K53" s="8" t="s">
        <v>42</v>
      </c>
      <c r="L53" s="6"/>
      <c r="M53" s="7">
        <v>46258</v>
      </c>
      <c r="N53" s="7">
        <v>46226</v>
      </c>
      <c r="O53" s="7">
        <v>46286</v>
      </c>
      <c r="P53" s="6" t="s">
        <v>44</v>
      </c>
      <c r="Q53" s="8" t="s">
        <v>384</v>
      </c>
      <c r="R53" t="str">
        <f>HYPERLINK("https://docs.wto.org/imrd/directdoc.asp?DDFDocuments/t/G/TBTN26/USA2306.docx", "https://docs.wto.org/imrd/directdoc.asp?DDFDocuments/t/G/TBTN26/USA2306.docx")</f>
        <v>https://docs.wto.org/imrd/directdoc.asp?DDFDocuments/t/G/TBTN26/USA2306.docx</v>
      </c>
      <c r="S53" t="str">
        <f>HYPERLINK("https://docs.wto.org/imrd/directdoc.asp?DDFDocuments/u/G/TBTN26/USA2306.docx", "https://docs.wto.org/imrd/directdoc.asp?DDFDocuments/u/G/TBTN26/USA2306.docx")</f>
        <v>https://docs.wto.org/imrd/directdoc.asp?DDFDocuments/u/G/TBTN26/USA2306.docx</v>
      </c>
      <c r="T53" t="str">
        <f>HYPERLINK("https://docs.wto.org/imrd/directdoc.asp?DDFDocuments/v/G/TBTN26/USA2306.docx", "https://docs.wto.org/imrd/directdoc.asp?DDFDocuments/v/G/TBTN26/USA2306.docx")</f>
        <v>https://docs.wto.org/imrd/directdoc.asp?DDFDocuments/v/G/TBTN26/USA2306.docx</v>
      </c>
      <c r="U53" t="s">
        <v>47</v>
      </c>
      <c r="V53" t="s">
        <v>47</v>
      </c>
      <c r="W53" t="s">
        <v>47</v>
      </c>
      <c r="X53" t="s">
        <v>47</v>
      </c>
      <c r="Y53" t="s">
        <v>47</v>
      </c>
      <c r="Z53" t="s">
        <v>47</v>
      </c>
      <c r="AA53" t="s">
        <v>46</v>
      </c>
      <c r="AB53" s="2" t="s">
        <v>385</v>
      </c>
      <c r="AC53" t="s">
        <v>42</v>
      </c>
      <c r="AD53" t="s">
        <v>42</v>
      </c>
      <c r="AE53" t="s">
        <v>42</v>
      </c>
      <c r="AF53" t="s">
        <v>42</v>
      </c>
      <c r="AG53" t="s">
        <v>42</v>
      </c>
      <c r="AH53" s="2" t="s">
        <v>42</v>
      </c>
    </row>
    <row r="54" spans="1:34" ht="210" x14ac:dyDescent="0.25">
      <c r="A54" s="8" t="s">
        <v>389</v>
      </c>
      <c r="B54" s="6" t="s">
        <v>386</v>
      </c>
      <c r="C54" s="7">
        <v>46226</v>
      </c>
      <c r="D54" s="9" t="str">
        <f>HYPERLINK("https://www.epingalert.org/en/Search?viewData= G/TBT/N/ARE/708"," G/TBT/N/ARE/708")</f>
        <v xml:space="preserve"> G/TBT/N/ARE/708</v>
      </c>
      <c r="E54" s="8" t="s">
        <v>387</v>
      </c>
      <c r="F54" s="8" t="s">
        <v>388</v>
      </c>
      <c r="G54" s="8" t="s">
        <v>42</v>
      </c>
      <c r="H54" s="8" t="s">
        <v>390</v>
      </c>
      <c r="I54" s="8" t="s">
        <v>391</v>
      </c>
      <c r="J54" s="8" t="s">
        <v>42</v>
      </c>
      <c r="K54" s="8" t="s">
        <v>42</v>
      </c>
      <c r="L54" s="6"/>
      <c r="M54" s="7">
        <v>46286</v>
      </c>
      <c r="N54" s="7" t="s">
        <v>76</v>
      </c>
      <c r="O54" s="7" t="s">
        <v>76</v>
      </c>
      <c r="P54" s="6" t="s">
        <v>44</v>
      </c>
      <c r="Q54" s="8" t="s">
        <v>392</v>
      </c>
      <c r="R54" t="str">
        <f>HYPERLINK("https://docs.wto.org/imrd/directdoc.asp?DDFDocuments/t/G/TBTN26/ARE708.docx", "https://docs.wto.org/imrd/directdoc.asp?DDFDocuments/t/G/TBTN26/ARE708.docx")</f>
        <v>https://docs.wto.org/imrd/directdoc.asp?DDFDocuments/t/G/TBTN26/ARE708.docx</v>
      </c>
      <c r="S54" t="str">
        <f>HYPERLINK("https://docs.wto.org/imrd/directdoc.asp?DDFDocuments/u/G/TBTN26/ARE708.docx", "https://docs.wto.org/imrd/directdoc.asp?DDFDocuments/u/G/TBTN26/ARE708.docx")</f>
        <v>https://docs.wto.org/imrd/directdoc.asp?DDFDocuments/u/G/TBTN26/ARE708.docx</v>
      </c>
      <c r="T54" t="str">
        <f>HYPERLINK("https://docs.wto.org/imrd/directdoc.asp?DDFDocuments/v/G/TBTN26/ARE708.docx", "https://docs.wto.org/imrd/directdoc.asp?DDFDocuments/v/G/TBTN26/ARE708.docx")</f>
        <v>https://docs.wto.org/imrd/directdoc.asp?DDFDocuments/v/G/TBTN26/ARE708.docx</v>
      </c>
      <c r="U54" t="s">
        <v>46</v>
      </c>
      <c r="V54" t="s">
        <v>47</v>
      </c>
      <c r="W54" t="s">
        <v>47</v>
      </c>
      <c r="X54" t="s">
        <v>47</v>
      </c>
      <c r="Y54" t="s">
        <v>47</v>
      </c>
      <c r="Z54" t="s">
        <v>47</v>
      </c>
      <c r="AA54" t="s">
        <v>47</v>
      </c>
      <c r="AB54" s="2" t="s">
        <v>42</v>
      </c>
      <c r="AC54" t="s">
        <v>42</v>
      </c>
      <c r="AD54" t="s">
        <v>42</v>
      </c>
      <c r="AE54" t="s">
        <v>42</v>
      </c>
      <c r="AF54" t="s">
        <v>42</v>
      </c>
      <c r="AG54" t="s">
        <v>42</v>
      </c>
      <c r="AH54" s="2" t="s">
        <v>42</v>
      </c>
    </row>
    <row r="55" spans="1:34" ht="240" x14ac:dyDescent="0.25">
      <c r="A55" s="8" t="s">
        <v>395</v>
      </c>
      <c r="B55" s="6" t="s">
        <v>386</v>
      </c>
      <c r="C55" s="7">
        <v>46226</v>
      </c>
      <c r="D55" s="9" t="str">
        <f>HYPERLINK("https://www.epingalert.org/en/Search?viewData= G/TBT/N/ARE/709"," G/TBT/N/ARE/709")</f>
        <v xml:space="preserve"> G/TBT/N/ARE/709</v>
      </c>
      <c r="E55" s="8" t="s">
        <v>393</v>
      </c>
      <c r="F55" s="8" t="s">
        <v>394</v>
      </c>
      <c r="G55" s="8" t="s">
        <v>42</v>
      </c>
      <c r="H55" s="8" t="s">
        <v>396</v>
      </c>
      <c r="I55" s="8" t="s">
        <v>391</v>
      </c>
      <c r="J55" s="8" t="s">
        <v>42</v>
      </c>
      <c r="K55" s="8" t="s">
        <v>42</v>
      </c>
      <c r="L55" s="6"/>
      <c r="M55" s="7">
        <v>46286</v>
      </c>
      <c r="N55" s="7" t="s">
        <v>76</v>
      </c>
      <c r="O55" s="7" t="s">
        <v>76</v>
      </c>
      <c r="P55" s="6" t="s">
        <v>44</v>
      </c>
      <c r="Q55" s="8" t="s">
        <v>397</v>
      </c>
      <c r="R55" t="str">
        <f>HYPERLINK("https://docs.wto.org/imrd/directdoc.asp?DDFDocuments/t/G/TBTN26/ARE709.docx", "https://docs.wto.org/imrd/directdoc.asp?DDFDocuments/t/G/TBTN26/ARE709.docx")</f>
        <v>https://docs.wto.org/imrd/directdoc.asp?DDFDocuments/t/G/TBTN26/ARE709.docx</v>
      </c>
      <c r="S55" t="str">
        <f>HYPERLINK("https://docs.wto.org/imrd/directdoc.asp?DDFDocuments/u/G/TBTN26/ARE709.docx", "https://docs.wto.org/imrd/directdoc.asp?DDFDocuments/u/G/TBTN26/ARE709.docx")</f>
        <v>https://docs.wto.org/imrd/directdoc.asp?DDFDocuments/u/G/TBTN26/ARE709.docx</v>
      </c>
      <c r="T55" t="str">
        <f>HYPERLINK("https://docs.wto.org/imrd/directdoc.asp?DDFDocuments/v/G/TBTN26/ARE709.docx", "https://docs.wto.org/imrd/directdoc.asp?DDFDocuments/v/G/TBTN26/ARE709.docx")</f>
        <v>https://docs.wto.org/imrd/directdoc.asp?DDFDocuments/v/G/TBTN26/ARE709.docx</v>
      </c>
      <c r="U55" t="s">
        <v>46</v>
      </c>
      <c r="V55" t="s">
        <v>47</v>
      </c>
      <c r="W55" t="s">
        <v>47</v>
      </c>
      <c r="X55" t="s">
        <v>47</v>
      </c>
      <c r="Y55" t="s">
        <v>47</v>
      </c>
      <c r="Z55" t="s">
        <v>47</v>
      </c>
      <c r="AA55" t="s">
        <v>47</v>
      </c>
      <c r="AB55" s="2" t="s">
        <v>42</v>
      </c>
      <c r="AC55" t="s">
        <v>42</v>
      </c>
      <c r="AD55" t="s">
        <v>42</v>
      </c>
      <c r="AE55" t="s">
        <v>42</v>
      </c>
      <c r="AF55" t="s">
        <v>42</v>
      </c>
      <c r="AG55" t="s">
        <v>42</v>
      </c>
      <c r="AH55" s="2" t="s">
        <v>42</v>
      </c>
    </row>
    <row r="56" spans="1:34" ht="45" x14ac:dyDescent="0.25">
      <c r="A56" s="8" t="s">
        <v>401</v>
      </c>
      <c r="B56" s="6" t="s">
        <v>398</v>
      </c>
      <c r="C56" s="7">
        <v>46226</v>
      </c>
      <c r="D56" s="9" t="str">
        <f>HYPERLINK("https://www.epingalert.org/en/Search?viewData= G/TBT/N/DOM/246"," G/TBT/N/DOM/246")</f>
        <v xml:space="preserve"> G/TBT/N/DOM/246</v>
      </c>
      <c r="E56" s="8" t="s">
        <v>399</v>
      </c>
      <c r="F56" s="8" t="s">
        <v>400</v>
      </c>
      <c r="G56" s="8" t="s">
        <v>42</v>
      </c>
      <c r="H56" s="8" t="s">
        <v>115</v>
      </c>
      <c r="I56" s="8" t="s">
        <v>132</v>
      </c>
      <c r="J56" s="8" t="s">
        <v>402</v>
      </c>
      <c r="K56" s="8" t="s">
        <v>143</v>
      </c>
      <c r="L56" s="6"/>
      <c r="M56" s="7">
        <v>46286</v>
      </c>
      <c r="N56" s="7" t="s">
        <v>403</v>
      </c>
      <c r="O56" s="7" t="s">
        <v>182</v>
      </c>
      <c r="P56" s="6" t="s">
        <v>44</v>
      </c>
      <c r="Q56" s="8" t="s">
        <v>404</v>
      </c>
      <c r="R56" t="str">
        <f>HYPERLINK("https://docs.wto.org/imrd/directdoc.asp?DDFDocuments/t/G/TBTN26/DOM246.docx", "https://docs.wto.org/imrd/directdoc.asp?DDFDocuments/t/G/TBTN26/DOM246.docx")</f>
        <v>https://docs.wto.org/imrd/directdoc.asp?DDFDocuments/t/G/TBTN26/DOM246.docx</v>
      </c>
      <c r="S56" t="str">
        <f>HYPERLINK("https://docs.wto.org/imrd/directdoc.asp?DDFDocuments/u/G/TBTN26/DOM246.docx", "https://docs.wto.org/imrd/directdoc.asp?DDFDocuments/u/G/TBTN26/DOM246.docx")</f>
        <v>https://docs.wto.org/imrd/directdoc.asp?DDFDocuments/u/G/TBTN26/DOM246.docx</v>
      </c>
      <c r="T56" t="str">
        <f>HYPERLINK("https://docs.wto.org/imrd/directdoc.asp?DDFDocuments/v/G/TBTN26/DOM246.docx", "https://docs.wto.org/imrd/directdoc.asp?DDFDocuments/v/G/TBTN26/DOM246.docx")</f>
        <v>https://docs.wto.org/imrd/directdoc.asp?DDFDocuments/v/G/TBTN26/DOM246.docx</v>
      </c>
      <c r="U56" t="s">
        <v>46</v>
      </c>
      <c r="V56" t="s">
        <v>47</v>
      </c>
      <c r="W56" t="s">
        <v>47</v>
      </c>
      <c r="X56" t="s">
        <v>47</v>
      </c>
      <c r="Y56" t="s">
        <v>47</v>
      </c>
      <c r="Z56" t="s">
        <v>47</v>
      </c>
      <c r="AA56" t="s">
        <v>47</v>
      </c>
      <c r="AB56" s="2" t="s">
        <v>405</v>
      </c>
      <c r="AC56" t="s">
        <v>42</v>
      </c>
      <c r="AD56" t="s">
        <v>42</v>
      </c>
      <c r="AE56" t="s">
        <v>42</v>
      </c>
      <c r="AF56" t="s">
        <v>42</v>
      </c>
      <c r="AG56" t="s">
        <v>42</v>
      </c>
      <c r="AH56" s="2" t="s">
        <v>42</v>
      </c>
    </row>
    <row r="57" spans="1:34" ht="150" x14ac:dyDescent="0.25">
      <c r="A57" s="8" t="s">
        <v>408</v>
      </c>
      <c r="B57" s="6" t="s">
        <v>137</v>
      </c>
      <c r="C57" s="7">
        <v>46226</v>
      </c>
      <c r="D57" s="9" t="str">
        <f>HYPERLINK("https://www.epingalert.org/en/Search?viewData= G/TBT/N/IDN/188"," G/TBT/N/IDN/188")</f>
        <v xml:space="preserve"> G/TBT/N/IDN/188</v>
      </c>
      <c r="E57" s="8" t="s">
        <v>406</v>
      </c>
      <c r="F57" s="8" t="s">
        <v>407</v>
      </c>
      <c r="G57" s="8" t="s">
        <v>42</v>
      </c>
      <c r="H57" s="8" t="s">
        <v>141</v>
      </c>
      <c r="I57" s="8" t="s">
        <v>142</v>
      </c>
      <c r="J57" s="8" t="s">
        <v>42</v>
      </c>
      <c r="K57" s="8" t="s">
        <v>143</v>
      </c>
      <c r="L57" s="6"/>
      <c r="M57" s="7">
        <v>46286</v>
      </c>
      <c r="N57" s="7" t="s">
        <v>76</v>
      </c>
      <c r="O57" s="7" t="s">
        <v>76</v>
      </c>
      <c r="P57" s="6" t="s">
        <v>44</v>
      </c>
      <c r="Q57" s="8" t="s">
        <v>409</v>
      </c>
      <c r="R57" t="str">
        <f>HYPERLINK("https://docs.wto.org/imrd/directdoc.asp?DDFDocuments/t/G/TBTN26/IDN188.docx", "https://docs.wto.org/imrd/directdoc.asp?DDFDocuments/t/G/TBTN26/IDN188.docx")</f>
        <v>https://docs.wto.org/imrd/directdoc.asp?DDFDocuments/t/G/TBTN26/IDN188.docx</v>
      </c>
      <c r="S57" t="str">
        <f>HYPERLINK("https://docs.wto.org/imrd/directdoc.asp?DDFDocuments/u/G/TBTN26/IDN188.docx", "https://docs.wto.org/imrd/directdoc.asp?DDFDocuments/u/G/TBTN26/IDN188.docx")</f>
        <v>https://docs.wto.org/imrd/directdoc.asp?DDFDocuments/u/G/TBTN26/IDN188.docx</v>
      </c>
      <c r="T57" t="str">
        <f>HYPERLINK("https://docs.wto.org/imrd/directdoc.asp?DDFDocuments/v/G/TBTN26/IDN188.docx", "https://docs.wto.org/imrd/directdoc.asp?DDFDocuments/v/G/TBTN26/IDN188.docx")</f>
        <v>https://docs.wto.org/imrd/directdoc.asp?DDFDocuments/v/G/TBTN26/IDN188.docx</v>
      </c>
      <c r="U57" t="s">
        <v>47</v>
      </c>
      <c r="V57" t="s">
        <v>47</v>
      </c>
      <c r="W57" t="s">
        <v>46</v>
      </c>
      <c r="X57" t="s">
        <v>47</v>
      </c>
      <c r="Y57" t="s">
        <v>47</v>
      </c>
      <c r="Z57" t="s">
        <v>47</v>
      </c>
      <c r="AA57" t="s">
        <v>47</v>
      </c>
      <c r="AB57" s="2" t="s">
        <v>145</v>
      </c>
      <c r="AC57" t="s">
        <v>42</v>
      </c>
      <c r="AD57" t="s">
        <v>42</v>
      </c>
      <c r="AE57" t="s">
        <v>42</v>
      </c>
      <c r="AF57" t="s">
        <v>42</v>
      </c>
      <c r="AG57" t="s">
        <v>42</v>
      </c>
      <c r="AH57" s="2" t="s">
        <v>42</v>
      </c>
    </row>
    <row r="58" spans="1:34" ht="120" x14ac:dyDescent="0.25">
      <c r="A58" s="8" t="s">
        <v>408</v>
      </c>
      <c r="B58" s="6" t="s">
        <v>137</v>
      </c>
      <c r="C58" s="7">
        <v>46226</v>
      </c>
      <c r="D58" s="9" t="str">
        <f>HYPERLINK("https://www.epingalert.org/en/Search?viewData= G/TBT/N/IDN/189"," G/TBT/N/IDN/189")</f>
        <v xml:space="preserve"> G/TBT/N/IDN/189</v>
      </c>
      <c r="E58" s="8" t="s">
        <v>410</v>
      </c>
      <c r="F58" s="8" t="s">
        <v>411</v>
      </c>
      <c r="G58" s="8" t="s">
        <v>42</v>
      </c>
      <c r="H58" s="8" t="s">
        <v>141</v>
      </c>
      <c r="I58" s="8" t="s">
        <v>142</v>
      </c>
      <c r="J58" s="8" t="s">
        <v>42</v>
      </c>
      <c r="K58" s="8" t="s">
        <v>143</v>
      </c>
      <c r="L58" s="6"/>
      <c r="M58" s="7">
        <v>46286</v>
      </c>
      <c r="N58" s="7" t="s">
        <v>76</v>
      </c>
      <c r="O58" s="7" t="s">
        <v>76</v>
      </c>
      <c r="P58" s="6" t="s">
        <v>44</v>
      </c>
      <c r="Q58" s="8" t="s">
        <v>412</v>
      </c>
      <c r="R58" t="str">
        <f>HYPERLINK("https://docs.wto.org/imrd/directdoc.asp?DDFDocuments/t/G/TBTN26/IDN189.docx", "https://docs.wto.org/imrd/directdoc.asp?DDFDocuments/t/G/TBTN26/IDN189.docx")</f>
        <v>https://docs.wto.org/imrd/directdoc.asp?DDFDocuments/t/G/TBTN26/IDN189.docx</v>
      </c>
      <c r="S58" t="str">
        <f>HYPERLINK("https://docs.wto.org/imrd/directdoc.asp?DDFDocuments/u/G/TBTN26/IDN189.docx", "https://docs.wto.org/imrd/directdoc.asp?DDFDocuments/u/G/TBTN26/IDN189.docx")</f>
        <v>https://docs.wto.org/imrd/directdoc.asp?DDFDocuments/u/G/TBTN26/IDN189.docx</v>
      </c>
      <c r="T58" t="str">
        <f>HYPERLINK("https://docs.wto.org/imrd/directdoc.asp?DDFDocuments/v/G/TBTN26/IDN189.docx", "https://docs.wto.org/imrd/directdoc.asp?DDFDocuments/v/G/TBTN26/IDN189.docx")</f>
        <v>https://docs.wto.org/imrd/directdoc.asp?DDFDocuments/v/G/TBTN26/IDN189.docx</v>
      </c>
      <c r="U58" t="s">
        <v>47</v>
      </c>
      <c r="V58" t="s">
        <v>47</v>
      </c>
      <c r="W58" t="s">
        <v>46</v>
      </c>
      <c r="X58" t="s">
        <v>47</v>
      </c>
      <c r="Y58" t="s">
        <v>47</v>
      </c>
      <c r="Z58" t="s">
        <v>47</v>
      </c>
      <c r="AA58" t="s">
        <v>47</v>
      </c>
      <c r="AB58" s="2" t="s">
        <v>145</v>
      </c>
      <c r="AC58" t="s">
        <v>42</v>
      </c>
      <c r="AD58" t="s">
        <v>42</v>
      </c>
      <c r="AE58" t="s">
        <v>42</v>
      </c>
      <c r="AF58" t="s">
        <v>42</v>
      </c>
      <c r="AG58" t="s">
        <v>42</v>
      </c>
      <c r="AH58" s="2" t="s">
        <v>42</v>
      </c>
    </row>
    <row r="59" spans="1:34" ht="405" x14ac:dyDescent="0.25">
      <c r="A59" s="8" t="s">
        <v>415</v>
      </c>
      <c r="B59" s="6" t="s">
        <v>279</v>
      </c>
      <c r="C59" s="7">
        <v>46226</v>
      </c>
      <c r="D59" s="9" t="str">
        <f>HYPERLINK("https://www.epingalert.org/en/Search?viewData= G/TBT/N/PHL/370"," G/TBT/N/PHL/370")</f>
        <v xml:space="preserve"> G/TBT/N/PHL/370</v>
      </c>
      <c r="E59" s="8" t="s">
        <v>413</v>
      </c>
      <c r="F59" s="8" t="s">
        <v>414</v>
      </c>
      <c r="G59" s="8" t="s">
        <v>42</v>
      </c>
      <c r="H59" s="8" t="s">
        <v>416</v>
      </c>
      <c r="I59" s="8" t="s">
        <v>132</v>
      </c>
      <c r="J59" s="8" t="s">
        <v>417</v>
      </c>
      <c r="K59" s="8" t="s">
        <v>42</v>
      </c>
      <c r="L59" s="6"/>
      <c r="M59" s="7">
        <v>46234</v>
      </c>
      <c r="N59" s="7" t="s">
        <v>418</v>
      </c>
      <c r="O59" s="7" t="s">
        <v>76</v>
      </c>
      <c r="P59" s="6" t="s">
        <v>44</v>
      </c>
      <c r="Q59" s="8" t="s">
        <v>419</v>
      </c>
      <c r="R59" t="str">
        <f>HYPERLINK("https://docs.wto.org/imrd/directdoc.asp?DDFDocuments/t/G/TBTN26/PHL370.docx", "https://docs.wto.org/imrd/directdoc.asp?DDFDocuments/t/G/TBTN26/PHL370.docx")</f>
        <v>https://docs.wto.org/imrd/directdoc.asp?DDFDocuments/t/G/TBTN26/PHL370.docx</v>
      </c>
      <c r="S59" t="str">
        <f>HYPERLINK("https://docs.wto.org/imrd/directdoc.asp?DDFDocuments/u/G/TBTN26/PHL370.docx", "https://docs.wto.org/imrd/directdoc.asp?DDFDocuments/u/G/TBTN26/PHL370.docx")</f>
        <v>https://docs.wto.org/imrd/directdoc.asp?DDFDocuments/u/G/TBTN26/PHL370.docx</v>
      </c>
      <c r="T59" t="str">
        <f>HYPERLINK("https://docs.wto.org/imrd/directdoc.asp?DDFDocuments/v/G/TBTN26/PHL370.docx", "https://docs.wto.org/imrd/directdoc.asp?DDFDocuments/v/G/TBTN26/PHL370.docx")</f>
        <v>https://docs.wto.org/imrd/directdoc.asp?DDFDocuments/v/G/TBTN26/PHL370.docx</v>
      </c>
      <c r="U59" t="s">
        <v>46</v>
      </c>
      <c r="V59" t="s">
        <v>47</v>
      </c>
      <c r="W59" t="s">
        <v>47</v>
      </c>
      <c r="X59" t="s">
        <v>47</v>
      </c>
      <c r="Y59" t="s">
        <v>47</v>
      </c>
      <c r="Z59" t="s">
        <v>47</v>
      </c>
      <c r="AA59" t="s">
        <v>47</v>
      </c>
      <c r="AB59" s="2" t="s">
        <v>420</v>
      </c>
      <c r="AC59" t="s">
        <v>42</v>
      </c>
      <c r="AD59" t="s">
        <v>42</v>
      </c>
      <c r="AE59" t="s">
        <v>42</v>
      </c>
      <c r="AF59" t="s">
        <v>42</v>
      </c>
      <c r="AG59" t="s">
        <v>42</v>
      </c>
      <c r="AH59" s="2" t="s">
        <v>42</v>
      </c>
    </row>
    <row r="60" spans="1:34" ht="195" x14ac:dyDescent="0.25">
      <c r="A60" s="8" t="s">
        <v>423</v>
      </c>
      <c r="B60" s="6" t="s">
        <v>83</v>
      </c>
      <c r="C60" s="7">
        <v>46226</v>
      </c>
      <c r="D60" s="9" t="str">
        <f>HYPERLINK("https://www.epingalert.org/en/Search?viewData= G/TBT/N/USA/2304"," G/TBT/N/USA/2304")</f>
        <v xml:space="preserve"> G/TBT/N/USA/2304</v>
      </c>
      <c r="E60" s="8" t="s">
        <v>421</v>
      </c>
      <c r="F60" s="8" t="s">
        <v>422</v>
      </c>
      <c r="G60" s="8" t="s">
        <v>42</v>
      </c>
      <c r="H60" s="8" t="s">
        <v>424</v>
      </c>
      <c r="I60" s="8" t="s">
        <v>132</v>
      </c>
      <c r="J60" s="8" t="s">
        <v>42</v>
      </c>
      <c r="K60" s="8" t="s">
        <v>42</v>
      </c>
      <c r="L60" s="6"/>
      <c r="M60" s="7">
        <v>46255</v>
      </c>
      <c r="N60" s="7">
        <v>46225</v>
      </c>
      <c r="O60" s="7">
        <v>46286</v>
      </c>
      <c r="P60" s="6" t="s">
        <v>44</v>
      </c>
      <c r="Q60" s="8" t="s">
        <v>425</v>
      </c>
      <c r="R60" t="str">
        <f>HYPERLINK("https://docs.wto.org/imrd/directdoc.asp?DDFDocuments/t/G/TBTN26/USA2304.docx", "https://docs.wto.org/imrd/directdoc.asp?DDFDocuments/t/G/TBTN26/USA2304.docx")</f>
        <v>https://docs.wto.org/imrd/directdoc.asp?DDFDocuments/t/G/TBTN26/USA2304.docx</v>
      </c>
      <c r="S60" t="str">
        <f>HYPERLINK("https://docs.wto.org/imrd/directdoc.asp?DDFDocuments/u/G/TBTN26/USA2304.docx", "https://docs.wto.org/imrd/directdoc.asp?DDFDocuments/u/G/TBTN26/USA2304.docx")</f>
        <v>https://docs.wto.org/imrd/directdoc.asp?DDFDocuments/u/G/TBTN26/USA2304.docx</v>
      </c>
      <c r="T60" t="str">
        <f>HYPERLINK("https://docs.wto.org/imrd/directdoc.asp?DDFDocuments/v/G/TBTN26/USA2304.docx", "https://docs.wto.org/imrd/directdoc.asp?DDFDocuments/v/G/TBTN26/USA2304.docx")</f>
        <v>https://docs.wto.org/imrd/directdoc.asp?DDFDocuments/v/G/TBTN26/USA2304.docx</v>
      </c>
      <c r="U60" t="s">
        <v>47</v>
      </c>
      <c r="V60" t="s">
        <v>47</v>
      </c>
      <c r="W60" t="s">
        <v>47</v>
      </c>
      <c r="X60" t="s">
        <v>47</v>
      </c>
      <c r="Y60" t="s">
        <v>47</v>
      </c>
      <c r="Z60" t="s">
        <v>47</v>
      </c>
      <c r="AA60" t="s">
        <v>46</v>
      </c>
      <c r="AB60" s="2" t="s">
        <v>426</v>
      </c>
      <c r="AC60" t="s">
        <v>42</v>
      </c>
      <c r="AD60" t="s">
        <v>42</v>
      </c>
      <c r="AE60" t="s">
        <v>42</v>
      </c>
      <c r="AF60" t="s">
        <v>42</v>
      </c>
      <c r="AG60" t="s">
        <v>42</v>
      </c>
      <c r="AH60" s="2" t="s">
        <v>42</v>
      </c>
    </row>
    <row r="61" spans="1:34" ht="270" x14ac:dyDescent="0.25">
      <c r="A61" s="8" t="s">
        <v>430</v>
      </c>
      <c r="B61" s="6" t="s">
        <v>427</v>
      </c>
      <c r="C61" s="7">
        <v>46225</v>
      </c>
      <c r="D61" s="9" t="str">
        <f>HYPERLINK("https://www.epingalert.org/en/Search?viewData= G/TBT/N/ISR/1411"," G/TBT/N/ISR/1411")</f>
        <v xml:space="preserve"> G/TBT/N/ISR/1411</v>
      </c>
      <c r="E61" s="8" t="s">
        <v>428</v>
      </c>
      <c r="F61" s="8" t="s">
        <v>429</v>
      </c>
      <c r="G61" s="8" t="s">
        <v>42</v>
      </c>
      <c r="H61" s="8" t="s">
        <v>431</v>
      </c>
      <c r="I61" s="8" t="s">
        <v>432</v>
      </c>
      <c r="J61" s="8" t="s">
        <v>42</v>
      </c>
      <c r="K61" s="8" t="s">
        <v>433</v>
      </c>
      <c r="L61" s="6"/>
      <c r="M61" s="7">
        <v>46285</v>
      </c>
      <c r="N61" s="7" t="s">
        <v>76</v>
      </c>
      <c r="O61" s="7" t="s">
        <v>76</v>
      </c>
      <c r="P61" s="6" t="s">
        <v>44</v>
      </c>
      <c r="Q61" s="8" t="s">
        <v>434</v>
      </c>
      <c r="R61" t="str">
        <f>HYPERLINK("https://docs.wto.org/imrd/directdoc.asp?DDFDocuments/t/G/TBTN26/ISR1411.docx", "https://docs.wto.org/imrd/directdoc.asp?DDFDocuments/t/G/TBTN26/ISR1411.docx")</f>
        <v>https://docs.wto.org/imrd/directdoc.asp?DDFDocuments/t/G/TBTN26/ISR1411.docx</v>
      </c>
      <c r="S61" t="str">
        <f>HYPERLINK("https://docs.wto.org/imrd/directdoc.asp?DDFDocuments/u/G/TBTN26/ISR1411.docx", "https://docs.wto.org/imrd/directdoc.asp?DDFDocuments/u/G/TBTN26/ISR1411.docx")</f>
        <v>https://docs.wto.org/imrd/directdoc.asp?DDFDocuments/u/G/TBTN26/ISR1411.docx</v>
      </c>
      <c r="T61" t="str">
        <f>HYPERLINK("https://docs.wto.org/imrd/directdoc.asp?DDFDocuments/v/G/TBTN26/ISR1411.docx", "https://docs.wto.org/imrd/directdoc.asp?DDFDocuments/v/G/TBTN26/ISR1411.docx")</f>
        <v>https://docs.wto.org/imrd/directdoc.asp?DDFDocuments/v/G/TBTN26/ISR1411.docx</v>
      </c>
      <c r="U61" t="s">
        <v>46</v>
      </c>
      <c r="V61" t="s">
        <v>47</v>
      </c>
      <c r="W61" t="s">
        <v>46</v>
      </c>
      <c r="X61" t="s">
        <v>47</v>
      </c>
      <c r="Y61" t="s">
        <v>47</v>
      </c>
      <c r="Z61" t="s">
        <v>47</v>
      </c>
      <c r="AA61" t="s">
        <v>47</v>
      </c>
      <c r="AB61" s="2" t="s">
        <v>435</v>
      </c>
      <c r="AC61" t="s">
        <v>42</v>
      </c>
      <c r="AD61" t="s">
        <v>42</v>
      </c>
      <c r="AE61" t="s">
        <v>42</v>
      </c>
      <c r="AF61" t="s">
        <v>42</v>
      </c>
      <c r="AG61" t="s">
        <v>42</v>
      </c>
      <c r="AH61" s="2" t="s">
        <v>42</v>
      </c>
    </row>
    <row r="62" spans="1:34" ht="45" x14ac:dyDescent="0.25">
      <c r="A62" s="8" t="s">
        <v>438</v>
      </c>
      <c r="B62" s="6" t="s">
        <v>69</v>
      </c>
      <c r="C62" s="7">
        <v>46225</v>
      </c>
      <c r="D62" s="9" t="str">
        <f>HYPERLINK("https://www.epingalert.org/en/Search?viewData= G/TBT/N/KEN/2099"," G/TBT/N/KEN/2099")</f>
        <v xml:space="preserve"> G/TBT/N/KEN/2099</v>
      </c>
      <c r="E62" s="8" t="s">
        <v>436</v>
      </c>
      <c r="F62" s="8" t="s">
        <v>437</v>
      </c>
      <c r="G62" s="8" t="s">
        <v>42</v>
      </c>
      <c r="H62" s="8" t="s">
        <v>439</v>
      </c>
      <c r="I62" s="8" t="s">
        <v>74</v>
      </c>
      <c r="J62" s="8" t="s">
        <v>42</v>
      </c>
      <c r="K62" s="8" t="s">
        <v>42</v>
      </c>
      <c r="L62" s="6"/>
      <c r="M62" s="7">
        <v>46285</v>
      </c>
      <c r="N62" s="7" t="s">
        <v>75</v>
      </c>
      <c r="O62" s="7" t="s">
        <v>76</v>
      </c>
      <c r="P62" s="6" t="s">
        <v>44</v>
      </c>
      <c r="Q62" s="8" t="s">
        <v>440</v>
      </c>
      <c r="R62" t="str">
        <f>HYPERLINK("https://docs.wto.org/imrd/directdoc.asp?DDFDocuments/t/G/TBTN26/KEN2099.docx", "https://docs.wto.org/imrd/directdoc.asp?DDFDocuments/t/G/TBTN26/KEN2099.docx")</f>
        <v>https://docs.wto.org/imrd/directdoc.asp?DDFDocuments/t/G/TBTN26/KEN2099.docx</v>
      </c>
      <c r="S62" t="str">
        <f>HYPERLINK("https://docs.wto.org/imrd/directdoc.asp?DDFDocuments/u/G/TBTN26/KEN2099.docx", "https://docs.wto.org/imrd/directdoc.asp?DDFDocuments/u/G/TBTN26/KEN2099.docx")</f>
        <v>https://docs.wto.org/imrd/directdoc.asp?DDFDocuments/u/G/TBTN26/KEN2099.docx</v>
      </c>
      <c r="T62" t="str">
        <f>HYPERLINK("https://docs.wto.org/imrd/directdoc.asp?DDFDocuments/v/G/TBTN26/KEN2099.docx", "https://docs.wto.org/imrd/directdoc.asp?DDFDocuments/v/G/TBTN26/KEN2099.docx")</f>
        <v>https://docs.wto.org/imrd/directdoc.asp?DDFDocuments/v/G/TBTN26/KEN2099.docx</v>
      </c>
      <c r="U62" t="s">
        <v>46</v>
      </c>
      <c r="V62" t="s">
        <v>47</v>
      </c>
      <c r="W62" t="s">
        <v>47</v>
      </c>
      <c r="X62" t="s">
        <v>47</v>
      </c>
      <c r="Y62" t="s">
        <v>47</v>
      </c>
      <c r="Z62" t="s">
        <v>47</v>
      </c>
      <c r="AA62" t="s">
        <v>47</v>
      </c>
      <c r="AB62" s="2" t="s">
        <v>441</v>
      </c>
      <c r="AC62" t="s">
        <v>42</v>
      </c>
      <c r="AD62" t="s">
        <v>42</v>
      </c>
      <c r="AE62" t="s">
        <v>42</v>
      </c>
      <c r="AF62" t="s">
        <v>42</v>
      </c>
      <c r="AG62" t="s">
        <v>42</v>
      </c>
      <c r="AH62" s="2" t="s">
        <v>42</v>
      </c>
    </row>
    <row r="63" spans="1:34" ht="60" x14ac:dyDescent="0.25">
      <c r="A63" s="8" t="s">
        <v>444</v>
      </c>
      <c r="B63" s="6" t="s">
        <v>69</v>
      </c>
      <c r="C63" s="7">
        <v>46225</v>
      </c>
      <c r="D63" s="9" t="str">
        <f>HYPERLINK("https://www.epingalert.org/en/Search?viewData= G/TBT/N/KEN/2100"," G/TBT/N/KEN/2100")</f>
        <v xml:space="preserve"> G/TBT/N/KEN/2100</v>
      </c>
      <c r="E63" s="8" t="s">
        <v>442</v>
      </c>
      <c r="F63" s="8" t="s">
        <v>443</v>
      </c>
      <c r="G63" s="8" t="s">
        <v>42</v>
      </c>
      <c r="H63" s="8" t="s">
        <v>445</v>
      </c>
      <c r="I63" s="8" t="s">
        <v>74</v>
      </c>
      <c r="J63" s="8" t="s">
        <v>42</v>
      </c>
      <c r="K63" s="8" t="s">
        <v>143</v>
      </c>
      <c r="L63" s="6"/>
      <c r="M63" s="7">
        <v>46285</v>
      </c>
      <c r="N63" s="7" t="s">
        <v>75</v>
      </c>
      <c r="O63" s="7" t="s">
        <v>76</v>
      </c>
      <c r="P63" s="6" t="s">
        <v>44</v>
      </c>
      <c r="Q63" s="8" t="s">
        <v>446</v>
      </c>
      <c r="R63" t="str">
        <f>HYPERLINK("https://docs.wto.org/imrd/directdoc.asp?DDFDocuments/t/G/TBTN26/KEN2100.docx", "https://docs.wto.org/imrd/directdoc.asp?DDFDocuments/t/G/TBTN26/KEN2100.docx")</f>
        <v>https://docs.wto.org/imrd/directdoc.asp?DDFDocuments/t/G/TBTN26/KEN2100.docx</v>
      </c>
      <c r="S63" t="str">
        <f>HYPERLINK("https://docs.wto.org/imrd/directdoc.asp?DDFDocuments/u/G/TBTN26/KEN2100.docx", "https://docs.wto.org/imrd/directdoc.asp?DDFDocuments/u/G/TBTN26/KEN2100.docx")</f>
        <v>https://docs.wto.org/imrd/directdoc.asp?DDFDocuments/u/G/TBTN26/KEN2100.docx</v>
      </c>
      <c r="T63" t="str">
        <f>HYPERLINK("https://docs.wto.org/imrd/directdoc.asp?DDFDocuments/v/G/TBTN26/KEN2100.docx", "https://docs.wto.org/imrd/directdoc.asp?DDFDocuments/v/G/TBTN26/KEN2100.docx")</f>
        <v>https://docs.wto.org/imrd/directdoc.asp?DDFDocuments/v/G/TBTN26/KEN2100.docx</v>
      </c>
      <c r="U63" t="s">
        <v>46</v>
      </c>
      <c r="V63" t="s">
        <v>47</v>
      </c>
      <c r="W63" t="s">
        <v>47</v>
      </c>
      <c r="X63" t="s">
        <v>47</v>
      </c>
      <c r="Y63" t="s">
        <v>47</v>
      </c>
      <c r="Z63" t="s">
        <v>47</v>
      </c>
      <c r="AA63" t="s">
        <v>47</v>
      </c>
      <c r="AB63" s="2" t="s">
        <v>447</v>
      </c>
      <c r="AC63" t="s">
        <v>42</v>
      </c>
      <c r="AD63" t="s">
        <v>42</v>
      </c>
      <c r="AE63" t="s">
        <v>42</v>
      </c>
      <c r="AF63" t="s">
        <v>42</v>
      </c>
      <c r="AG63" t="s">
        <v>42</v>
      </c>
      <c r="AH63" s="2" t="s">
        <v>42</v>
      </c>
    </row>
    <row r="64" spans="1:34" ht="195" x14ac:dyDescent="0.25">
      <c r="A64" s="8" t="s">
        <v>450</v>
      </c>
      <c r="B64" s="6" t="s">
        <v>203</v>
      </c>
      <c r="C64" s="7">
        <v>46225</v>
      </c>
      <c r="D64" s="9" t="str">
        <f>HYPERLINK("https://www.epingalert.org/en/Search?viewData= G/TBT/N/UGA/2420"," G/TBT/N/UGA/2420")</f>
        <v xml:space="preserve"> G/TBT/N/UGA/2420</v>
      </c>
      <c r="E64" s="8" t="s">
        <v>448</v>
      </c>
      <c r="F64" s="8" t="s">
        <v>449</v>
      </c>
      <c r="G64" s="8" t="s">
        <v>451</v>
      </c>
      <c r="H64" s="8" t="s">
        <v>452</v>
      </c>
      <c r="I64" s="8" t="s">
        <v>453</v>
      </c>
      <c r="J64" s="8" t="s">
        <v>42</v>
      </c>
      <c r="K64" s="8" t="s">
        <v>42</v>
      </c>
      <c r="L64" s="6"/>
      <c r="M64" s="7">
        <v>46285</v>
      </c>
      <c r="N64" s="7" t="s">
        <v>76</v>
      </c>
      <c r="O64" s="7" t="s">
        <v>76</v>
      </c>
      <c r="P64" s="6" t="s">
        <v>44</v>
      </c>
      <c r="Q64" s="6"/>
      <c r="R64" t="str">
        <f>HYPERLINK("https://docs.wto.org/imrd/directdoc.asp?DDFDocuments/t/G/TBTN26/UGA2420.docx", "https://docs.wto.org/imrd/directdoc.asp?DDFDocuments/t/G/TBTN26/UGA2420.docx")</f>
        <v>https://docs.wto.org/imrd/directdoc.asp?DDFDocuments/t/G/TBTN26/UGA2420.docx</v>
      </c>
      <c r="S64" t="str">
        <f>HYPERLINK("https://docs.wto.org/imrd/directdoc.asp?DDFDocuments/u/G/TBTN26/UGA2420.docx", "https://docs.wto.org/imrd/directdoc.asp?DDFDocuments/u/G/TBTN26/UGA2420.docx")</f>
        <v>https://docs.wto.org/imrd/directdoc.asp?DDFDocuments/u/G/TBTN26/UGA2420.docx</v>
      </c>
      <c r="T64" t="str">
        <f>HYPERLINK("https://docs.wto.org/imrd/directdoc.asp?DDFDocuments/v/G/TBTN26/UGA2420.docx", "https://docs.wto.org/imrd/directdoc.asp?DDFDocuments/v/G/TBTN26/UGA2420.docx")</f>
        <v>https://docs.wto.org/imrd/directdoc.asp?DDFDocuments/v/G/TBTN26/UGA2420.docx</v>
      </c>
      <c r="U64" t="s">
        <v>46</v>
      </c>
      <c r="V64" t="s">
        <v>47</v>
      </c>
      <c r="W64" t="s">
        <v>46</v>
      </c>
      <c r="X64" t="s">
        <v>47</v>
      </c>
      <c r="Y64" t="s">
        <v>47</v>
      </c>
      <c r="Z64" t="s">
        <v>47</v>
      </c>
      <c r="AA64" t="s">
        <v>47</v>
      </c>
      <c r="AB64" s="2" t="s">
        <v>454</v>
      </c>
      <c r="AC64" t="s">
        <v>42</v>
      </c>
      <c r="AD64" t="s">
        <v>42</v>
      </c>
      <c r="AE64" t="s">
        <v>42</v>
      </c>
      <c r="AF64" t="s">
        <v>42</v>
      </c>
      <c r="AG64" t="s">
        <v>42</v>
      </c>
      <c r="AH64" s="2" t="s">
        <v>42</v>
      </c>
    </row>
    <row r="65" spans="1:34" ht="409.5" x14ac:dyDescent="0.25">
      <c r="A65" s="8" t="s">
        <v>458</v>
      </c>
      <c r="B65" s="6" t="s">
        <v>455</v>
      </c>
      <c r="C65" s="7">
        <v>46225</v>
      </c>
      <c r="D65" s="9" t="str">
        <f>HYPERLINK("https://www.epingalert.org/en/Search?viewData= G/TBT/N/ZAF/274"," G/TBT/N/ZAF/274")</f>
        <v xml:space="preserve"> G/TBT/N/ZAF/274</v>
      </c>
      <c r="E65" s="8" t="s">
        <v>456</v>
      </c>
      <c r="F65" s="8" t="s">
        <v>457</v>
      </c>
      <c r="G65" s="8" t="s">
        <v>42</v>
      </c>
      <c r="H65" s="8" t="s">
        <v>459</v>
      </c>
      <c r="I65" s="8" t="s">
        <v>40</v>
      </c>
      <c r="J65" s="8" t="s">
        <v>460</v>
      </c>
      <c r="K65" s="8" t="s">
        <v>42</v>
      </c>
      <c r="L65" s="6"/>
      <c r="M65" s="7">
        <v>46286</v>
      </c>
      <c r="N65" s="7">
        <v>47150</v>
      </c>
      <c r="O65" s="7" t="s">
        <v>76</v>
      </c>
      <c r="P65" s="6" t="s">
        <v>44</v>
      </c>
      <c r="Q65" s="8" t="s">
        <v>461</v>
      </c>
      <c r="R65" t="str">
        <f>HYPERLINK("https://docs.wto.org/imrd/directdoc.asp?DDFDocuments/t/G/TBTN26/ZAF274.docx", "https://docs.wto.org/imrd/directdoc.asp?DDFDocuments/t/G/TBTN26/ZAF274.docx")</f>
        <v>https://docs.wto.org/imrd/directdoc.asp?DDFDocuments/t/G/TBTN26/ZAF274.docx</v>
      </c>
      <c r="S65" t="str">
        <f>HYPERLINK("https://docs.wto.org/imrd/directdoc.asp?DDFDocuments/u/G/TBTN26/ZAF274.docx", "https://docs.wto.org/imrd/directdoc.asp?DDFDocuments/u/G/TBTN26/ZAF274.docx")</f>
        <v>https://docs.wto.org/imrd/directdoc.asp?DDFDocuments/u/G/TBTN26/ZAF274.docx</v>
      </c>
      <c r="T65" t="str">
        <f>HYPERLINK("https://docs.wto.org/imrd/directdoc.asp?DDFDocuments/v/G/TBTN26/ZAF274.docx", "https://docs.wto.org/imrd/directdoc.asp?DDFDocuments/v/G/TBTN26/ZAF274.docx")</f>
        <v>https://docs.wto.org/imrd/directdoc.asp?DDFDocuments/v/G/TBTN26/ZAF274.docx</v>
      </c>
      <c r="U65" t="s">
        <v>46</v>
      </c>
      <c r="V65" t="s">
        <v>47</v>
      </c>
      <c r="W65" t="s">
        <v>47</v>
      </c>
      <c r="X65" t="s">
        <v>47</v>
      </c>
      <c r="Y65" t="s">
        <v>47</v>
      </c>
      <c r="Z65" t="s">
        <v>47</v>
      </c>
      <c r="AA65" t="s">
        <v>47</v>
      </c>
      <c r="AB65" s="2" t="s">
        <v>462</v>
      </c>
      <c r="AC65" t="s">
        <v>42</v>
      </c>
      <c r="AD65" t="s">
        <v>42</v>
      </c>
      <c r="AE65" t="s">
        <v>42</v>
      </c>
      <c r="AF65" t="s">
        <v>42</v>
      </c>
      <c r="AG65" t="s">
        <v>42</v>
      </c>
      <c r="AH65" s="2" t="s">
        <v>42</v>
      </c>
    </row>
    <row r="66" spans="1:34" ht="409.5" x14ac:dyDescent="0.25">
      <c r="A66" s="8" t="s">
        <v>458</v>
      </c>
      <c r="B66" s="6" t="s">
        <v>455</v>
      </c>
      <c r="C66" s="7">
        <v>46225</v>
      </c>
      <c r="D66" s="9" t="str">
        <f>HYPERLINK("https://www.epingalert.org/en/Search?viewData= G/TBT/N/ZAF/275"," G/TBT/N/ZAF/275")</f>
        <v xml:space="preserve"> G/TBT/N/ZAF/275</v>
      </c>
      <c r="E66" s="8" t="s">
        <v>463</v>
      </c>
      <c r="F66" s="8" t="s">
        <v>464</v>
      </c>
      <c r="G66" s="8" t="s">
        <v>42</v>
      </c>
      <c r="H66" s="8" t="s">
        <v>459</v>
      </c>
      <c r="I66" s="8" t="s">
        <v>40</v>
      </c>
      <c r="J66" s="8" t="s">
        <v>460</v>
      </c>
      <c r="K66" s="8" t="s">
        <v>42</v>
      </c>
      <c r="L66" s="6"/>
      <c r="M66" s="7">
        <v>46286</v>
      </c>
      <c r="N66" s="7">
        <v>47150</v>
      </c>
      <c r="O66" s="7" t="s">
        <v>76</v>
      </c>
      <c r="P66" s="6" t="s">
        <v>44</v>
      </c>
      <c r="Q66" s="8" t="s">
        <v>465</v>
      </c>
      <c r="R66" t="str">
        <f>HYPERLINK("https://docs.wto.org/imrd/directdoc.asp?DDFDocuments/t/G/TBTN26/ZAF275.docx", "https://docs.wto.org/imrd/directdoc.asp?DDFDocuments/t/G/TBTN26/ZAF275.docx")</f>
        <v>https://docs.wto.org/imrd/directdoc.asp?DDFDocuments/t/G/TBTN26/ZAF275.docx</v>
      </c>
      <c r="S66" t="str">
        <f>HYPERLINK("https://docs.wto.org/imrd/directdoc.asp?DDFDocuments/u/G/TBTN26/ZAF275.docx", "https://docs.wto.org/imrd/directdoc.asp?DDFDocuments/u/G/TBTN26/ZAF275.docx")</f>
        <v>https://docs.wto.org/imrd/directdoc.asp?DDFDocuments/u/G/TBTN26/ZAF275.docx</v>
      </c>
      <c r="T66" t="str">
        <f>HYPERLINK("https://docs.wto.org/imrd/directdoc.asp?DDFDocuments/v/G/TBTN26/ZAF275.docx", "https://docs.wto.org/imrd/directdoc.asp?DDFDocuments/v/G/TBTN26/ZAF275.docx")</f>
        <v>https://docs.wto.org/imrd/directdoc.asp?DDFDocuments/v/G/TBTN26/ZAF275.docx</v>
      </c>
      <c r="U66" t="s">
        <v>46</v>
      </c>
      <c r="V66" t="s">
        <v>47</v>
      </c>
      <c r="W66" t="s">
        <v>47</v>
      </c>
      <c r="X66" t="s">
        <v>47</v>
      </c>
      <c r="Y66" t="s">
        <v>47</v>
      </c>
      <c r="Z66" t="s">
        <v>47</v>
      </c>
      <c r="AA66" t="s">
        <v>47</v>
      </c>
      <c r="AB66" s="2" t="s">
        <v>466</v>
      </c>
      <c r="AC66" t="s">
        <v>42</v>
      </c>
      <c r="AD66" t="s">
        <v>42</v>
      </c>
      <c r="AE66" t="s">
        <v>42</v>
      </c>
      <c r="AF66" t="s">
        <v>42</v>
      </c>
      <c r="AG66" t="s">
        <v>42</v>
      </c>
      <c r="AH66" s="2" t="s">
        <v>42</v>
      </c>
    </row>
    <row r="67" spans="1:34" ht="45" x14ac:dyDescent="0.25">
      <c r="A67" s="8" t="s">
        <v>469</v>
      </c>
      <c r="B67" s="6" t="s">
        <v>127</v>
      </c>
      <c r="C67" s="7">
        <v>46224</v>
      </c>
      <c r="D67" s="9" t="str">
        <f>HYPERLINK("https://www.epingalert.org/en/Search?viewData= G/TBT/N/EU/1225"," G/TBT/N/EU/1225")</f>
        <v xml:space="preserve"> G/TBT/N/EU/1225</v>
      </c>
      <c r="E67" s="8" t="s">
        <v>467</v>
      </c>
      <c r="F67" s="8" t="s">
        <v>468</v>
      </c>
      <c r="G67" s="8" t="s">
        <v>42</v>
      </c>
      <c r="H67" s="8" t="s">
        <v>470</v>
      </c>
      <c r="I67" s="8" t="s">
        <v>471</v>
      </c>
      <c r="J67" s="8" t="s">
        <v>472</v>
      </c>
      <c r="K67" s="8" t="s">
        <v>42</v>
      </c>
      <c r="L67" s="6"/>
      <c r="M67" s="7">
        <v>46284</v>
      </c>
      <c r="N67" s="7" t="s">
        <v>473</v>
      </c>
      <c r="O67" s="7" t="s">
        <v>474</v>
      </c>
      <c r="P67" s="6" t="s">
        <v>44</v>
      </c>
      <c r="Q67" s="8" t="s">
        <v>475</v>
      </c>
      <c r="R67" t="str">
        <f>HYPERLINK("https://docs.wto.org/imrd/directdoc.asp?DDFDocuments/t/G/TBTN26/EU1225.docx", "https://docs.wto.org/imrd/directdoc.asp?DDFDocuments/t/G/TBTN26/EU1225.docx")</f>
        <v>https://docs.wto.org/imrd/directdoc.asp?DDFDocuments/t/G/TBTN26/EU1225.docx</v>
      </c>
      <c r="S67" t="str">
        <f>HYPERLINK("https://docs.wto.org/imrd/directdoc.asp?DDFDocuments/u/G/TBTN26/EU1225.docx", "https://docs.wto.org/imrd/directdoc.asp?DDFDocuments/u/G/TBTN26/EU1225.docx")</f>
        <v>https://docs.wto.org/imrd/directdoc.asp?DDFDocuments/u/G/TBTN26/EU1225.docx</v>
      </c>
      <c r="T67" t="str">
        <f>HYPERLINK("https://docs.wto.org/imrd/directdoc.asp?DDFDocuments/v/G/TBTN26/EU1225.docx", "https://docs.wto.org/imrd/directdoc.asp?DDFDocuments/v/G/TBTN26/EU1225.docx")</f>
        <v>https://docs.wto.org/imrd/directdoc.asp?DDFDocuments/v/G/TBTN26/EU1225.docx</v>
      </c>
      <c r="U67" t="s">
        <v>47</v>
      </c>
      <c r="V67" t="s">
        <v>47</v>
      </c>
      <c r="W67" t="s">
        <v>46</v>
      </c>
      <c r="X67" t="s">
        <v>47</v>
      </c>
      <c r="Y67" t="s">
        <v>47</v>
      </c>
      <c r="Z67" t="s">
        <v>47</v>
      </c>
      <c r="AA67" t="s">
        <v>47</v>
      </c>
      <c r="AB67" s="2" t="s">
        <v>476</v>
      </c>
      <c r="AC67" t="s">
        <v>42</v>
      </c>
      <c r="AD67" t="s">
        <v>42</v>
      </c>
      <c r="AE67" t="s">
        <v>42</v>
      </c>
      <c r="AF67" t="s">
        <v>42</v>
      </c>
      <c r="AG67" t="s">
        <v>42</v>
      </c>
      <c r="AH67" s="2" t="s">
        <v>42</v>
      </c>
    </row>
    <row r="68" spans="1:34" ht="120" x14ac:dyDescent="0.25">
      <c r="A68" s="8" t="s">
        <v>479</v>
      </c>
      <c r="B68" s="6" t="s">
        <v>127</v>
      </c>
      <c r="C68" s="7">
        <v>46224</v>
      </c>
      <c r="D68" s="9" t="str">
        <f>HYPERLINK("https://www.epingalert.org/en/Search?viewData= G/TBT/N/EU/1226"," G/TBT/N/EU/1226")</f>
        <v xml:space="preserve"> G/TBT/N/EU/1226</v>
      </c>
      <c r="E68" s="8" t="s">
        <v>477</v>
      </c>
      <c r="F68" s="8" t="s">
        <v>478</v>
      </c>
      <c r="G68" s="8" t="s">
        <v>42</v>
      </c>
      <c r="H68" s="8" t="s">
        <v>480</v>
      </c>
      <c r="I68" s="8" t="s">
        <v>481</v>
      </c>
      <c r="J68" s="8" t="s">
        <v>482</v>
      </c>
      <c r="K68" s="8" t="s">
        <v>42</v>
      </c>
      <c r="L68" s="6"/>
      <c r="M68" s="7">
        <v>46284</v>
      </c>
      <c r="N68" s="7" t="s">
        <v>483</v>
      </c>
      <c r="O68" s="7" t="s">
        <v>484</v>
      </c>
      <c r="P68" s="6" t="s">
        <v>44</v>
      </c>
      <c r="Q68" s="8" t="s">
        <v>485</v>
      </c>
      <c r="R68" t="str">
        <f>HYPERLINK("https://docs.wto.org/imrd/directdoc.asp?DDFDocuments/t/G/TBTN26/EU1226.docx", "https://docs.wto.org/imrd/directdoc.asp?DDFDocuments/t/G/TBTN26/EU1226.docx")</f>
        <v>https://docs.wto.org/imrd/directdoc.asp?DDFDocuments/t/G/TBTN26/EU1226.docx</v>
      </c>
      <c r="S68" t="str">
        <f>HYPERLINK("https://docs.wto.org/imrd/directdoc.asp?DDFDocuments/u/G/TBTN26/EU1226.docx", "https://docs.wto.org/imrd/directdoc.asp?DDFDocuments/u/G/TBTN26/EU1226.docx")</f>
        <v>https://docs.wto.org/imrd/directdoc.asp?DDFDocuments/u/G/TBTN26/EU1226.docx</v>
      </c>
      <c r="T68" t="str">
        <f>HYPERLINK("https://docs.wto.org/imrd/directdoc.asp?DDFDocuments/v/G/TBTN26/EU1226.docx", "https://docs.wto.org/imrd/directdoc.asp?DDFDocuments/v/G/TBTN26/EU1226.docx")</f>
        <v>https://docs.wto.org/imrd/directdoc.asp?DDFDocuments/v/G/TBTN26/EU1226.docx</v>
      </c>
      <c r="U68" t="s">
        <v>46</v>
      </c>
      <c r="V68" t="s">
        <v>47</v>
      </c>
      <c r="W68" t="s">
        <v>47</v>
      </c>
      <c r="X68" t="s">
        <v>47</v>
      </c>
      <c r="Y68" t="s">
        <v>47</v>
      </c>
      <c r="Z68" t="s">
        <v>47</v>
      </c>
      <c r="AA68" t="s">
        <v>47</v>
      </c>
      <c r="AB68" s="2" t="s">
        <v>486</v>
      </c>
      <c r="AC68" t="s">
        <v>42</v>
      </c>
      <c r="AD68" t="s">
        <v>42</v>
      </c>
      <c r="AE68" t="s">
        <v>42</v>
      </c>
      <c r="AF68" t="s">
        <v>42</v>
      </c>
      <c r="AG68" t="s">
        <v>42</v>
      </c>
      <c r="AH68" s="2" t="s">
        <v>42</v>
      </c>
    </row>
    <row r="69" spans="1:34" ht="360" x14ac:dyDescent="0.25">
      <c r="A69" s="8" t="s">
        <v>489</v>
      </c>
      <c r="B69" s="6" t="s">
        <v>203</v>
      </c>
      <c r="C69" s="7">
        <v>46224</v>
      </c>
      <c r="D69" s="9" t="str">
        <f>HYPERLINK("https://www.epingalert.org/en/Search?viewData= G/TBT/N/UGA/2419"," G/TBT/N/UGA/2419")</f>
        <v xml:space="preserve"> G/TBT/N/UGA/2419</v>
      </c>
      <c r="E69" s="8" t="s">
        <v>487</v>
      </c>
      <c r="F69" s="8" t="s">
        <v>488</v>
      </c>
      <c r="G69" s="8" t="s">
        <v>490</v>
      </c>
      <c r="H69" s="8" t="s">
        <v>491</v>
      </c>
      <c r="I69" s="8" t="s">
        <v>492</v>
      </c>
      <c r="J69" s="8" t="s">
        <v>42</v>
      </c>
      <c r="K69" s="8" t="s">
        <v>143</v>
      </c>
      <c r="L69" s="6"/>
      <c r="M69" s="7">
        <v>46284</v>
      </c>
      <c r="N69" s="7" t="s">
        <v>76</v>
      </c>
      <c r="O69" s="7" t="s">
        <v>76</v>
      </c>
      <c r="P69" s="6" t="s">
        <v>44</v>
      </c>
      <c r="Q69" s="8" t="s">
        <v>493</v>
      </c>
      <c r="R69" t="str">
        <f>HYPERLINK("https://docs.wto.org/imrd/directdoc.asp?DDFDocuments/t/G/TBTN26/UGA2419.docx", "https://docs.wto.org/imrd/directdoc.asp?DDFDocuments/t/G/TBTN26/UGA2419.docx")</f>
        <v>https://docs.wto.org/imrd/directdoc.asp?DDFDocuments/t/G/TBTN26/UGA2419.docx</v>
      </c>
      <c r="S69" t="str">
        <f>HYPERLINK("https://docs.wto.org/imrd/directdoc.asp?DDFDocuments/u/G/TBTN26/UGA2419.docx", "https://docs.wto.org/imrd/directdoc.asp?DDFDocuments/u/G/TBTN26/UGA2419.docx")</f>
        <v>https://docs.wto.org/imrd/directdoc.asp?DDFDocuments/u/G/TBTN26/UGA2419.docx</v>
      </c>
      <c r="T69" t="str">
        <f>HYPERLINK("https://docs.wto.org/imrd/directdoc.asp?DDFDocuments/v/G/TBTN26/UGA2419.docx", "https://docs.wto.org/imrd/directdoc.asp?DDFDocuments/v/G/TBTN26/UGA2419.docx")</f>
        <v>https://docs.wto.org/imrd/directdoc.asp?DDFDocuments/v/G/TBTN26/UGA2419.docx</v>
      </c>
      <c r="U69" t="s">
        <v>46</v>
      </c>
      <c r="V69" t="s">
        <v>47</v>
      </c>
      <c r="W69" t="s">
        <v>46</v>
      </c>
      <c r="X69" t="s">
        <v>47</v>
      </c>
      <c r="Y69" t="s">
        <v>47</v>
      </c>
      <c r="Z69" t="s">
        <v>47</v>
      </c>
      <c r="AA69" t="s">
        <v>47</v>
      </c>
      <c r="AB69" s="2" t="s">
        <v>494</v>
      </c>
      <c r="AC69" t="s">
        <v>42</v>
      </c>
      <c r="AD69" t="s">
        <v>42</v>
      </c>
      <c r="AE69" t="s">
        <v>42</v>
      </c>
      <c r="AF69" t="s">
        <v>42</v>
      </c>
      <c r="AG69" t="s">
        <v>42</v>
      </c>
      <c r="AH69" s="2" t="s">
        <v>42</v>
      </c>
    </row>
    <row r="70" spans="1:34" ht="180" x14ac:dyDescent="0.25">
      <c r="A70" s="8" t="s">
        <v>497</v>
      </c>
      <c r="B70" s="6" t="s">
        <v>83</v>
      </c>
      <c r="C70" s="7">
        <v>46223</v>
      </c>
      <c r="D70" s="9" t="str">
        <f>HYPERLINK("https://www.epingalert.org/en/Search?viewData= G/TBT/N/USA/2303"," G/TBT/N/USA/2303")</f>
        <v xml:space="preserve"> G/TBT/N/USA/2303</v>
      </c>
      <c r="E70" s="8" t="s">
        <v>495</v>
      </c>
      <c r="F70" s="8" t="s">
        <v>496</v>
      </c>
      <c r="G70" s="8" t="s">
        <v>42</v>
      </c>
      <c r="H70" s="8" t="s">
        <v>498</v>
      </c>
      <c r="I70" s="8" t="s">
        <v>106</v>
      </c>
      <c r="J70" s="8" t="s">
        <v>42</v>
      </c>
      <c r="K70" s="8" t="s">
        <v>42</v>
      </c>
      <c r="L70" s="6"/>
      <c r="M70" s="7">
        <v>46265</v>
      </c>
      <c r="N70" s="7" t="s">
        <v>76</v>
      </c>
      <c r="O70" s="7" t="s">
        <v>76</v>
      </c>
      <c r="P70" s="6" t="s">
        <v>44</v>
      </c>
      <c r="Q70" s="8" t="s">
        <v>499</v>
      </c>
      <c r="R70" t="str">
        <f>HYPERLINK("https://docs.wto.org/imrd/directdoc.asp?DDFDocuments/t/G/TBTN26/USA2303.docx", "https://docs.wto.org/imrd/directdoc.asp?DDFDocuments/t/G/TBTN26/USA2303.docx")</f>
        <v>https://docs.wto.org/imrd/directdoc.asp?DDFDocuments/t/G/TBTN26/USA2303.docx</v>
      </c>
      <c r="S70" t="str">
        <f>HYPERLINK("https://docs.wto.org/imrd/directdoc.asp?DDFDocuments/u/G/TBTN26/USA2303.docx", "https://docs.wto.org/imrd/directdoc.asp?DDFDocuments/u/G/TBTN26/USA2303.docx")</f>
        <v>https://docs.wto.org/imrd/directdoc.asp?DDFDocuments/u/G/TBTN26/USA2303.docx</v>
      </c>
      <c r="T70" t="str">
        <f>HYPERLINK("https://docs.wto.org/imrd/directdoc.asp?DDFDocuments/v/G/TBTN26/USA2303.docx", "https://docs.wto.org/imrd/directdoc.asp?DDFDocuments/v/G/TBTN26/USA2303.docx")</f>
        <v>https://docs.wto.org/imrd/directdoc.asp?DDFDocuments/v/G/TBTN26/USA2303.docx</v>
      </c>
      <c r="U70" t="s">
        <v>46</v>
      </c>
      <c r="V70" t="s">
        <v>47</v>
      </c>
      <c r="W70" t="s">
        <v>46</v>
      </c>
      <c r="X70" t="s">
        <v>47</v>
      </c>
      <c r="Y70" t="s">
        <v>47</v>
      </c>
      <c r="Z70" t="s">
        <v>47</v>
      </c>
      <c r="AA70" t="s">
        <v>47</v>
      </c>
      <c r="AB70" s="2" t="s">
        <v>500</v>
      </c>
      <c r="AC70" t="s">
        <v>42</v>
      </c>
      <c r="AD70" t="s">
        <v>42</v>
      </c>
      <c r="AE70" t="s">
        <v>42</v>
      </c>
      <c r="AF70" t="s">
        <v>42</v>
      </c>
      <c r="AG70" t="s">
        <v>42</v>
      </c>
      <c r="AH70" s="2" t="s">
        <v>42</v>
      </c>
    </row>
    <row r="71" spans="1:34" ht="409.5" x14ac:dyDescent="0.25">
      <c r="A71" s="8" t="s">
        <v>503</v>
      </c>
      <c r="B71" s="6" t="s">
        <v>100</v>
      </c>
      <c r="C71" s="7">
        <v>46223</v>
      </c>
      <c r="D71" s="9" t="str">
        <f>HYPERLINK("https://www.epingalert.org/en/Search?viewData= G/TBT/N/VNM/435"," G/TBT/N/VNM/435")</f>
        <v xml:space="preserve"> G/TBT/N/VNM/435</v>
      </c>
      <c r="E71" s="8" t="s">
        <v>501</v>
      </c>
      <c r="F71" s="8" t="s">
        <v>502</v>
      </c>
      <c r="G71" s="8" t="s">
        <v>504</v>
      </c>
      <c r="H71" s="8" t="s">
        <v>505</v>
      </c>
      <c r="I71" s="8" t="s">
        <v>106</v>
      </c>
      <c r="J71" s="8" t="s">
        <v>42</v>
      </c>
      <c r="K71" s="8" t="s">
        <v>42</v>
      </c>
      <c r="L71" s="6"/>
      <c r="M71" s="7">
        <v>46283</v>
      </c>
      <c r="N71" s="7" t="s">
        <v>55</v>
      </c>
      <c r="O71" s="7">
        <v>46478</v>
      </c>
      <c r="P71" s="6" t="s">
        <v>44</v>
      </c>
      <c r="Q71" s="8" t="s">
        <v>506</v>
      </c>
      <c r="R71" t="str">
        <f>HYPERLINK("https://docs.wto.org/imrd/directdoc.asp?DDFDocuments/t/G/TBTN26/VNM435.docx", "https://docs.wto.org/imrd/directdoc.asp?DDFDocuments/t/G/TBTN26/VNM435.docx")</f>
        <v>https://docs.wto.org/imrd/directdoc.asp?DDFDocuments/t/G/TBTN26/VNM435.docx</v>
      </c>
      <c r="S71" t="str">
        <f>HYPERLINK("https://docs.wto.org/imrd/directdoc.asp?DDFDocuments/u/G/TBTN26/VNM435.docx", "https://docs.wto.org/imrd/directdoc.asp?DDFDocuments/u/G/TBTN26/VNM435.docx")</f>
        <v>https://docs.wto.org/imrd/directdoc.asp?DDFDocuments/u/G/TBTN26/VNM435.docx</v>
      </c>
      <c r="T71" t="str">
        <f>HYPERLINK("https://docs.wto.org/imrd/directdoc.asp?DDFDocuments/v/G/TBTN26/VNM435.docx", "https://docs.wto.org/imrd/directdoc.asp?DDFDocuments/v/G/TBTN26/VNM435.docx")</f>
        <v>https://docs.wto.org/imrd/directdoc.asp?DDFDocuments/v/G/TBTN26/VNM435.docx</v>
      </c>
      <c r="U71" t="s">
        <v>46</v>
      </c>
      <c r="V71" t="s">
        <v>47</v>
      </c>
      <c r="W71" t="s">
        <v>47</v>
      </c>
      <c r="X71" t="s">
        <v>47</v>
      </c>
      <c r="Y71" t="s">
        <v>47</v>
      </c>
      <c r="Z71" t="s">
        <v>47</v>
      </c>
      <c r="AA71" t="s">
        <v>47</v>
      </c>
      <c r="AB71" s="2" t="s">
        <v>507</v>
      </c>
      <c r="AC71" t="s">
        <v>42</v>
      </c>
      <c r="AD71" t="s">
        <v>42</v>
      </c>
      <c r="AE71" t="s">
        <v>42</v>
      </c>
      <c r="AF71" t="s">
        <v>42</v>
      </c>
      <c r="AG71" t="s">
        <v>42</v>
      </c>
      <c r="AH71" s="2" t="s">
        <v>42</v>
      </c>
    </row>
    <row r="72" spans="1:34" ht="75" x14ac:dyDescent="0.25">
      <c r="A72" s="8" t="s">
        <v>511</v>
      </c>
      <c r="B72" s="6" t="s">
        <v>508</v>
      </c>
      <c r="C72" s="7">
        <v>46219</v>
      </c>
      <c r="D72" s="9" t="str">
        <f>HYPERLINK("https://www.epingalert.org/en/Search?viewData= G/TBT/N/CRI/211"," G/TBT/N/CRI/211")</f>
        <v xml:space="preserve"> G/TBT/N/CRI/211</v>
      </c>
      <c r="E72" s="8" t="s">
        <v>509</v>
      </c>
      <c r="F72" s="8" t="s">
        <v>510</v>
      </c>
      <c r="G72" s="8" t="s">
        <v>42</v>
      </c>
      <c r="H72" s="8" t="s">
        <v>63</v>
      </c>
      <c r="I72" s="8" t="s">
        <v>132</v>
      </c>
      <c r="J72" s="8" t="s">
        <v>42</v>
      </c>
      <c r="K72" s="8" t="s">
        <v>151</v>
      </c>
      <c r="L72" s="6"/>
      <c r="M72" s="7">
        <v>46279</v>
      </c>
      <c r="N72" s="7" t="s">
        <v>512</v>
      </c>
      <c r="O72" s="7" t="s">
        <v>513</v>
      </c>
      <c r="P72" s="6" t="s">
        <v>44</v>
      </c>
      <c r="Q72" s="8" t="s">
        <v>514</v>
      </c>
      <c r="R72" t="str">
        <f>HYPERLINK("https://docs.wto.org/imrd/directdoc.asp?DDFDocuments/t/G/TBTN26/CRI211.docx", "https://docs.wto.org/imrd/directdoc.asp?DDFDocuments/t/G/TBTN26/CRI211.docx")</f>
        <v>https://docs.wto.org/imrd/directdoc.asp?DDFDocuments/t/G/TBTN26/CRI211.docx</v>
      </c>
      <c r="S72" t="str">
        <f>HYPERLINK("https://docs.wto.org/imrd/directdoc.asp?DDFDocuments/u/G/TBTN26/CRI211.docx", "https://docs.wto.org/imrd/directdoc.asp?DDFDocuments/u/G/TBTN26/CRI211.docx")</f>
        <v>https://docs.wto.org/imrd/directdoc.asp?DDFDocuments/u/G/TBTN26/CRI211.docx</v>
      </c>
      <c r="T72" t="str">
        <f>HYPERLINK("https://docs.wto.org/imrd/directdoc.asp?DDFDocuments/v/G/TBTN26/CRI211.docx", "https://docs.wto.org/imrd/directdoc.asp?DDFDocuments/v/G/TBTN26/CRI211.docx")</f>
        <v>https://docs.wto.org/imrd/directdoc.asp?DDFDocuments/v/G/TBTN26/CRI211.docx</v>
      </c>
      <c r="U72" t="s">
        <v>47</v>
      </c>
      <c r="V72" t="s">
        <v>47</v>
      </c>
      <c r="W72" t="s">
        <v>46</v>
      </c>
      <c r="X72" t="s">
        <v>47</v>
      </c>
      <c r="Y72" t="s">
        <v>47</v>
      </c>
      <c r="Z72" t="s">
        <v>47</v>
      </c>
      <c r="AA72" t="s">
        <v>47</v>
      </c>
      <c r="AB72" s="2" t="s">
        <v>515</v>
      </c>
      <c r="AC72" t="s">
        <v>42</v>
      </c>
      <c r="AD72" t="s">
        <v>42</v>
      </c>
      <c r="AE72" t="s">
        <v>42</v>
      </c>
      <c r="AF72" t="s">
        <v>42</v>
      </c>
      <c r="AG72" t="s">
        <v>42</v>
      </c>
      <c r="AH72" s="2" t="s">
        <v>42</v>
      </c>
    </row>
    <row r="73" spans="1:34" ht="150" x14ac:dyDescent="0.25">
      <c r="A73" s="8" t="s">
        <v>518</v>
      </c>
      <c r="B73" s="6" t="s">
        <v>204</v>
      </c>
      <c r="C73" s="7">
        <v>46219</v>
      </c>
      <c r="D73" s="9" t="str">
        <f>HYPERLINK("https://www.epingalert.org/en/Search?viewData= G/TBT/N/IND/439"," G/TBT/N/IND/439")</f>
        <v xml:space="preserve"> G/TBT/N/IND/439</v>
      </c>
      <c r="E73" s="8" t="s">
        <v>516</v>
      </c>
      <c r="F73" s="8" t="s">
        <v>517</v>
      </c>
      <c r="G73" s="8" t="s">
        <v>519</v>
      </c>
      <c r="H73" s="8" t="s">
        <v>520</v>
      </c>
      <c r="I73" s="8" t="s">
        <v>64</v>
      </c>
      <c r="J73" s="8" t="s">
        <v>521</v>
      </c>
      <c r="K73" s="8" t="s">
        <v>42</v>
      </c>
      <c r="L73" s="6"/>
      <c r="M73" s="7">
        <v>46266</v>
      </c>
      <c r="N73" s="7">
        <v>46327</v>
      </c>
      <c r="O73" s="7">
        <v>46569</v>
      </c>
      <c r="P73" s="6" t="s">
        <v>44</v>
      </c>
      <c r="Q73" s="8" t="s">
        <v>522</v>
      </c>
      <c r="R73" t="str">
        <f>HYPERLINK("https://docs.wto.org/imrd/directdoc.asp?DDFDocuments/t/G/TBTN26/IND439.docx", "https://docs.wto.org/imrd/directdoc.asp?DDFDocuments/t/G/TBTN26/IND439.docx")</f>
        <v>https://docs.wto.org/imrd/directdoc.asp?DDFDocuments/t/G/TBTN26/IND439.docx</v>
      </c>
      <c r="S73" t="str">
        <f>HYPERLINK("https://docs.wto.org/imrd/directdoc.asp?DDFDocuments/u/G/TBTN26/IND439.docx", "https://docs.wto.org/imrd/directdoc.asp?DDFDocuments/u/G/TBTN26/IND439.docx")</f>
        <v>https://docs.wto.org/imrd/directdoc.asp?DDFDocuments/u/G/TBTN26/IND439.docx</v>
      </c>
      <c r="T73" t="str">
        <f>HYPERLINK("https://docs.wto.org/imrd/directdoc.asp?DDFDocuments/v/G/TBTN26/IND439.docx", "https://docs.wto.org/imrd/directdoc.asp?DDFDocuments/v/G/TBTN26/IND439.docx")</f>
        <v>https://docs.wto.org/imrd/directdoc.asp?DDFDocuments/v/G/TBTN26/IND439.docx</v>
      </c>
      <c r="U73" t="s">
        <v>47</v>
      </c>
      <c r="V73" t="s">
        <v>47</v>
      </c>
      <c r="W73" t="s">
        <v>46</v>
      </c>
      <c r="X73" t="s">
        <v>47</v>
      </c>
      <c r="Y73" t="s">
        <v>47</v>
      </c>
      <c r="Z73" t="s">
        <v>47</v>
      </c>
      <c r="AA73" t="s">
        <v>47</v>
      </c>
      <c r="AB73" s="2" t="s">
        <v>523</v>
      </c>
      <c r="AC73" t="s">
        <v>42</v>
      </c>
      <c r="AD73" t="s">
        <v>42</v>
      </c>
      <c r="AE73" t="s">
        <v>42</v>
      </c>
      <c r="AF73" t="s">
        <v>42</v>
      </c>
      <c r="AG73" t="s">
        <v>42</v>
      </c>
      <c r="AH73" s="2" t="s">
        <v>42</v>
      </c>
    </row>
    <row r="74" spans="1:34" ht="60" x14ac:dyDescent="0.25">
      <c r="A74" s="8" t="s">
        <v>526</v>
      </c>
      <c r="B74" s="6" t="s">
        <v>69</v>
      </c>
      <c r="C74" s="7">
        <v>46219</v>
      </c>
      <c r="D74" s="9" t="str">
        <f>HYPERLINK("https://www.epingalert.org/en/Search?viewData= G/TBT/N/KEN/2098"," G/TBT/N/KEN/2098")</f>
        <v xml:space="preserve"> G/TBT/N/KEN/2098</v>
      </c>
      <c r="E74" s="8" t="s">
        <v>524</v>
      </c>
      <c r="F74" s="8" t="s">
        <v>525</v>
      </c>
      <c r="G74" s="8" t="s">
        <v>42</v>
      </c>
      <c r="H74" s="8" t="s">
        <v>527</v>
      </c>
      <c r="I74" s="8" t="s">
        <v>528</v>
      </c>
      <c r="J74" s="8" t="s">
        <v>42</v>
      </c>
      <c r="K74" s="8" t="s">
        <v>42</v>
      </c>
      <c r="L74" s="6"/>
      <c r="M74" s="7">
        <v>46279</v>
      </c>
      <c r="N74" s="7">
        <v>46387</v>
      </c>
      <c r="O74" s="7" t="s">
        <v>76</v>
      </c>
      <c r="P74" s="6" t="s">
        <v>44</v>
      </c>
      <c r="Q74" s="8" t="s">
        <v>529</v>
      </c>
      <c r="R74" t="str">
        <f>HYPERLINK("https://docs.wto.org/imrd/directdoc.asp?DDFDocuments/t/G/TBTN26/KEN2098.docx", "https://docs.wto.org/imrd/directdoc.asp?DDFDocuments/t/G/TBTN26/KEN2098.docx")</f>
        <v>https://docs.wto.org/imrd/directdoc.asp?DDFDocuments/t/G/TBTN26/KEN2098.docx</v>
      </c>
      <c r="S74" t="str">
        <f>HYPERLINK("https://docs.wto.org/imrd/directdoc.asp?DDFDocuments/u/G/TBTN26/KEN2098.docx", "https://docs.wto.org/imrd/directdoc.asp?DDFDocuments/u/G/TBTN26/KEN2098.docx")</f>
        <v>https://docs.wto.org/imrd/directdoc.asp?DDFDocuments/u/G/TBTN26/KEN2098.docx</v>
      </c>
      <c r="T74" t="str">
        <f>HYPERLINK("https://docs.wto.org/imrd/directdoc.asp?DDFDocuments/v/G/TBTN26/KEN2098.docx", "https://docs.wto.org/imrd/directdoc.asp?DDFDocuments/v/G/TBTN26/KEN2098.docx")</f>
        <v>https://docs.wto.org/imrd/directdoc.asp?DDFDocuments/v/G/TBTN26/KEN2098.docx</v>
      </c>
      <c r="U74" t="s">
        <v>46</v>
      </c>
      <c r="V74" t="s">
        <v>47</v>
      </c>
      <c r="W74" t="s">
        <v>47</v>
      </c>
      <c r="X74" t="s">
        <v>47</v>
      </c>
      <c r="Y74" t="s">
        <v>47</v>
      </c>
      <c r="Z74" t="s">
        <v>47</v>
      </c>
      <c r="AA74" t="s">
        <v>47</v>
      </c>
      <c r="AB74" s="2" t="s">
        <v>530</v>
      </c>
      <c r="AC74" t="s">
        <v>42</v>
      </c>
      <c r="AD74" t="s">
        <v>42</v>
      </c>
      <c r="AE74" t="s">
        <v>42</v>
      </c>
      <c r="AF74" t="s">
        <v>42</v>
      </c>
      <c r="AG74" t="s">
        <v>42</v>
      </c>
      <c r="AH74" s="2" t="s">
        <v>42</v>
      </c>
    </row>
    <row r="75" spans="1:34" ht="180" x14ac:dyDescent="0.25">
      <c r="A75" s="8" t="s">
        <v>533</v>
      </c>
      <c r="B75" s="6" t="s">
        <v>154</v>
      </c>
      <c r="C75" s="7">
        <v>46219</v>
      </c>
      <c r="D75" s="9" t="str">
        <f>HYPERLINK("https://www.epingalert.org/en/Search?viewData= G/TBT/N/KOR/1367"," G/TBT/N/KOR/1367")</f>
        <v xml:space="preserve"> G/TBT/N/KOR/1367</v>
      </c>
      <c r="E75" s="8" t="s">
        <v>531</v>
      </c>
      <c r="F75" s="8" t="s">
        <v>532</v>
      </c>
      <c r="G75" s="8" t="s">
        <v>42</v>
      </c>
      <c r="H75" s="8" t="s">
        <v>337</v>
      </c>
      <c r="I75" s="8" t="s">
        <v>40</v>
      </c>
      <c r="J75" s="8" t="s">
        <v>42</v>
      </c>
      <c r="K75" s="8" t="s">
        <v>42</v>
      </c>
      <c r="L75" s="6"/>
      <c r="M75" s="7">
        <v>46278</v>
      </c>
      <c r="N75" s="7" t="s">
        <v>76</v>
      </c>
      <c r="O75" s="7" t="s">
        <v>76</v>
      </c>
      <c r="P75" s="6" t="s">
        <v>44</v>
      </c>
      <c r="Q75" s="8" t="s">
        <v>534</v>
      </c>
      <c r="R75" t="str">
        <f>HYPERLINK("https://docs.wto.org/imrd/directdoc.asp?DDFDocuments/t/G/TBTN26/KOR1367.docx", "https://docs.wto.org/imrd/directdoc.asp?DDFDocuments/t/G/TBTN26/KOR1367.docx")</f>
        <v>https://docs.wto.org/imrd/directdoc.asp?DDFDocuments/t/G/TBTN26/KOR1367.docx</v>
      </c>
      <c r="S75" t="str">
        <f>HYPERLINK("https://docs.wto.org/imrd/directdoc.asp?DDFDocuments/u/G/TBTN26/KOR1367.docx", "https://docs.wto.org/imrd/directdoc.asp?DDFDocuments/u/G/TBTN26/KOR1367.docx")</f>
        <v>https://docs.wto.org/imrd/directdoc.asp?DDFDocuments/u/G/TBTN26/KOR1367.docx</v>
      </c>
      <c r="T75" t="str">
        <f>HYPERLINK("https://docs.wto.org/imrd/directdoc.asp?DDFDocuments/v/G/TBTN26/KOR1367.docx", "https://docs.wto.org/imrd/directdoc.asp?DDFDocuments/v/G/TBTN26/KOR1367.docx")</f>
        <v>https://docs.wto.org/imrd/directdoc.asp?DDFDocuments/v/G/TBTN26/KOR1367.docx</v>
      </c>
      <c r="U75" t="s">
        <v>46</v>
      </c>
      <c r="V75" t="s">
        <v>47</v>
      </c>
      <c r="W75" t="s">
        <v>47</v>
      </c>
      <c r="X75" t="s">
        <v>47</v>
      </c>
      <c r="Y75" t="s">
        <v>47</v>
      </c>
      <c r="Z75" t="s">
        <v>47</v>
      </c>
      <c r="AA75" t="s">
        <v>47</v>
      </c>
      <c r="AB75" s="2" t="s">
        <v>535</v>
      </c>
      <c r="AC75" t="s">
        <v>42</v>
      </c>
      <c r="AD75" t="s">
        <v>42</v>
      </c>
      <c r="AE75" t="s">
        <v>42</v>
      </c>
      <c r="AF75" t="s">
        <v>42</v>
      </c>
      <c r="AG75" t="s">
        <v>42</v>
      </c>
      <c r="AH75" s="2" t="s">
        <v>42</v>
      </c>
    </row>
    <row r="76" spans="1:34" ht="30" x14ac:dyDescent="0.25">
      <c r="A76" s="8" t="s">
        <v>538</v>
      </c>
      <c r="B76" s="6" t="s">
        <v>154</v>
      </c>
      <c r="C76" s="7">
        <v>46219</v>
      </c>
      <c r="D76" s="9" t="str">
        <f>HYPERLINK("https://www.epingalert.org/en/Search?viewData= G/TBT/N/KOR/1368"," G/TBT/N/KOR/1368")</f>
        <v xml:space="preserve"> G/TBT/N/KOR/1368</v>
      </c>
      <c r="E76" s="8" t="s">
        <v>536</v>
      </c>
      <c r="F76" s="8" t="s">
        <v>537</v>
      </c>
      <c r="G76" s="8" t="s">
        <v>42</v>
      </c>
      <c r="H76" s="8" t="s">
        <v>539</v>
      </c>
      <c r="I76" s="8" t="s">
        <v>40</v>
      </c>
      <c r="J76" s="8" t="s">
        <v>42</v>
      </c>
      <c r="K76" s="8" t="s">
        <v>42</v>
      </c>
      <c r="L76" s="6"/>
      <c r="M76" s="7">
        <v>46286</v>
      </c>
      <c r="N76" s="7" t="s">
        <v>76</v>
      </c>
      <c r="O76" s="7" t="s">
        <v>76</v>
      </c>
      <c r="P76" s="6" t="s">
        <v>44</v>
      </c>
      <c r="Q76" s="8" t="s">
        <v>540</v>
      </c>
      <c r="R76" t="str">
        <f>HYPERLINK("https://docs.wto.org/imrd/directdoc.asp?DDFDocuments/t/G/TBTN26/KOR1368.docx", "https://docs.wto.org/imrd/directdoc.asp?DDFDocuments/t/G/TBTN26/KOR1368.docx")</f>
        <v>https://docs.wto.org/imrd/directdoc.asp?DDFDocuments/t/G/TBTN26/KOR1368.docx</v>
      </c>
      <c r="S76" t="str">
        <f>HYPERLINK("https://docs.wto.org/imrd/directdoc.asp?DDFDocuments/u/G/TBTN26/KOR1368.docx", "https://docs.wto.org/imrd/directdoc.asp?DDFDocuments/u/G/TBTN26/KOR1368.docx")</f>
        <v>https://docs.wto.org/imrd/directdoc.asp?DDFDocuments/u/G/TBTN26/KOR1368.docx</v>
      </c>
      <c r="T76" t="str">
        <f>HYPERLINK("https://docs.wto.org/imrd/directdoc.asp?DDFDocuments/v/G/TBTN26/KOR1368.docx", "https://docs.wto.org/imrd/directdoc.asp?DDFDocuments/v/G/TBTN26/KOR1368.docx")</f>
        <v>https://docs.wto.org/imrd/directdoc.asp?DDFDocuments/v/G/TBTN26/KOR1368.docx</v>
      </c>
      <c r="U76" t="s">
        <v>46</v>
      </c>
      <c r="V76" t="s">
        <v>47</v>
      </c>
      <c r="W76" t="s">
        <v>47</v>
      </c>
      <c r="X76" t="s">
        <v>47</v>
      </c>
      <c r="Y76" t="s">
        <v>47</v>
      </c>
      <c r="Z76" t="s">
        <v>47</v>
      </c>
      <c r="AA76" t="s">
        <v>47</v>
      </c>
      <c r="AB76" s="2" t="s">
        <v>541</v>
      </c>
      <c r="AC76" t="s">
        <v>42</v>
      </c>
      <c r="AD76" t="s">
        <v>42</v>
      </c>
      <c r="AE76" t="s">
        <v>42</v>
      </c>
      <c r="AF76" t="s">
        <v>42</v>
      </c>
      <c r="AG76" t="s">
        <v>42</v>
      </c>
      <c r="AH76" s="2" t="s">
        <v>42</v>
      </c>
    </row>
    <row r="77" spans="1:34" ht="45" x14ac:dyDescent="0.25">
      <c r="A77" s="8" t="s">
        <v>544</v>
      </c>
      <c r="B77" s="6" t="s">
        <v>154</v>
      </c>
      <c r="C77" s="7">
        <v>46219</v>
      </c>
      <c r="D77" s="9" t="str">
        <f>HYPERLINK("https://www.epingalert.org/en/Search?viewData= G/TBT/N/KOR/1369"," G/TBT/N/KOR/1369")</f>
        <v xml:space="preserve"> G/TBT/N/KOR/1369</v>
      </c>
      <c r="E77" s="8" t="s">
        <v>542</v>
      </c>
      <c r="F77" s="8" t="s">
        <v>543</v>
      </c>
      <c r="G77" s="8" t="s">
        <v>42</v>
      </c>
      <c r="H77" s="8" t="s">
        <v>539</v>
      </c>
      <c r="I77" s="8" t="s">
        <v>40</v>
      </c>
      <c r="J77" s="8" t="s">
        <v>42</v>
      </c>
      <c r="K77" s="8" t="s">
        <v>42</v>
      </c>
      <c r="L77" s="6"/>
      <c r="M77" s="7">
        <v>46286</v>
      </c>
      <c r="N77" s="7" t="s">
        <v>76</v>
      </c>
      <c r="O77" s="7" t="s">
        <v>76</v>
      </c>
      <c r="P77" s="6" t="s">
        <v>44</v>
      </c>
      <c r="Q77" s="8" t="s">
        <v>545</v>
      </c>
      <c r="R77" t="str">
        <f>HYPERLINK("https://docs.wto.org/imrd/directdoc.asp?DDFDocuments/t/G/TBTN26/KOR1369.docx", "https://docs.wto.org/imrd/directdoc.asp?DDFDocuments/t/G/TBTN26/KOR1369.docx")</f>
        <v>https://docs.wto.org/imrd/directdoc.asp?DDFDocuments/t/G/TBTN26/KOR1369.docx</v>
      </c>
      <c r="S77" t="str">
        <f>HYPERLINK("https://docs.wto.org/imrd/directdoc.asp?DDFDocuments/u/G/TBTN26/KOR1369.docx", "https://docs.wto.org/imrd/directdoc.asp?DDFDocuments/u/G/TBTN26/KOR1369.docx")</f>
        <v>https://docs.wto.org/imrd/directdoc.asp?DDFDocuments/u/G/TBTN26/KOR1369.docx</v>
      </c>
      <c r="T77" t="str">
        <f>HYPERLINK("https://docs.wto.org/imrd/directdoc.asp?DDFDocuments/v/G/TBTN26/KOR1369.docx", "https://docs.wto.org/imrd/directdoc.asp?DDFDocuments/v/G/TBTN26/KOR1369.docx")</f>
        <v>https://docs.wto.org/imrd/directdoc.asp?DDFDocuments/v/G/TBTN26/KOR1369.docx</v>
      </c>
      <c r="U77" t="s">
        <v>46</v>
      </c>
      <c r="V77" t="s">
        <v>47</v>
      </c>
      <c r="W77" t="s">
        <v>47</v>
      </c>
      <c r="X77" t="s">
        <v>47</v>
      </c>
      <c r="Y77" t="s">
        <v>47</v>
      </c>
      <c r="Z77" t="s">
        <v>47</v>
      </c>
      <c r="AA77" t="s">
        <v>47</v>
      </c>
      <c r="AB77" s="2" t="s">
        <v>546</v>
      </c>
      <c r="AC77" t="s">
        <v>42</v>
      </c>
      <c r="AD77" t="s">
        <v>42</v>
      </c>
      <c r="AE77" t="s">
        <v>42</v>
      </c>
      <c r="AF77" t="s">
        <v>42</v>
      </c>
      <c r="AG77" t="s">
        <v>42</v>
      </c>
      <c r="AH77" s="2" t="s">
        <v>42</v>
      </c>
    </row>
    <row r="78" spans="1:34" ht="75" x14ac:dyDescent="0.25">
      <c r="A78" s="8" t="s">
        <v>549</v>
      </c>
      <c r="B78" s="6" t="s">
        <v>201</v>
      </c>
      <c r="C78" s="7">
        <v>46219</v>
      </c>
      <c r="D78" s="9" t="str">
        <f>HYPERLINK("https://www.epingalert.org/en/Search?viewData= G/TBT/N/RWA/1462"," G/TBT/N/RWA/1462")</f>
        <v xml:space="preserve"> G/TBT/N/RWA/1462</v>
      </c>
      <c r="E78" s="8" t="s">
        <v>547</v>
      </c>
      <c r="F78" s="8" t="s">
        <v>548</v>
      </c>
      <c r="G78" s="8" t="s">
        <v>42</v>
      </c>
      <c r="H78" s="8" t="s">
        <v>550</v>
      </c>
      <c r="I78" s="8" t="s">
        <v>198</v>
      </c>
      <c r="J78" s="8" t="s">
        <v>42</v>
      </c>
      <c r="K78" s="8" t="s">
        <v>42</v>
      </c>
      <c r="L78" s="6"/>
      <c r="M78" s="7">
        <v>46279</v>
      </c>
      <c r="N78" s="7" t="s">
        <v>76</v>
      </c>
      <c r="O78" s="7" t="s">
        <v>182</v>
      </c>
      <c r="P78" s="6" t="s">
        <v>44</v>
      </c>
      <c r="Q78" s="8" t="s">
        <v>551</v>
      </c>
      <c r="R78" t="str">
        <f>HYPERLINK("https://docs.wto.org/imrd/directdoc.asp?DDFDocuments/t/G/TBTN26/RWA1462.docx", "https://docs.wto.org/imrd/directdoc.asp?DDFDocuments/t/G/TBTN26/RWA1462.docx")</f>
        <v>https://docs.wto.org/imrd/directdoc.asp?DDFDocuments/t/G/TBTN26/RWA1462.docx</v>
      </c>
      <c r="S78" t="str">
        <f>HYPERLINK("https://docs.wto.org/imrd/directdoc.asp?DDFDocuments/u/G/TBTN26/RWA1462.docx", "https://docs.wto.org/imrd/directdoc.asp?DDFDocuments/u/G/TBTN26/RWA1462.docx")</f>
        <v>https://docs.wto.org/imrd/directdoc.asp?DDFDocuments/u/G/TBTN26/RWA1462.docx</v>
      </c>
      <c r="T78" t="str">
        <f>HYPERLINK("https://docs.wto.org/imrd/directdoc.asp?DDFDocuments/v/G/TBTN26/RWA1462.docx", "https://docs.wto.org/imrd/directdoc.asp?DDFDocuments/v/G/TBTN26/RWA1462.docx")</f>
        <v>https://docs.wto.org/imrd/directdoc.asp?DDFDocuments/v/G/TBTN26/RWA1462.docx</v>
      </c>
      <c r="U78" t="s">
        <v>46</v>
      </c>
      <c r="V78" t="s">
        <v>47</v>
      </c>
      <c r="W78" t="s">
        <v>47</v>
      </c>
      <c r="X78" t="s">
        <v>47</v>
      </c>
      <c r="Y78" t="s">
        <v>47</v>
      </c>
      <c r="Z78" t="s">
        <v>47</v>
      </c>
      <c r="AA78" t="s">
        <v>47</v>
      </c>
      <c r="AB78" s="2" t="s">
        <v>552</v>
      </c>
      <c r="AC78" t="s">
        <v>42</v>
      </c>
      <c r="AD78" t="s">
        <v>42</v>
      </c>
      <c r="AE78" t="s">
        <v>42</v>
      </c>
      <c r="AF78" t="s">
        <v>42</v>
      </c>
      <c r="AG78" t="s">
        <v>42</v>
      </c>
      <c r="AH78" s="2" t="s">
        <v>42</v>
      </c>
    </row>
    <row r="79" spans="1:34" ht="165" x14ac:dyDescent="0.25">
      <c r="A79" s="8" t="s">
        <v>555</v>
      </c>
      <c r="B79" s="6" t="s">
        <v>83</v>
      </c>
      <c r="C79" s="7">
        <v>46219</v>
      </c>
      <c r="D79" s="9" t="str">
        <f>HYPERLINK("https://www.epingalert.org/en/Search?viewData= G/TBT/N/USA/2302"," G/TBT/N/USA/2302")</f>
        <v xml:space="preserve"> G/TBT/N/USA/2302</v>
      </c>
      <c r="E79" s="8" t="s">
        <v>553</v>
      </c>
      <c r="F79" s="8" t="s">
        <v>554</v>
      </c>
      <c r="G79" s="8" t="s">
        <v>42</v>
      </c>
      <c r="H79" s="8" t="s">
        <v>556</v>
      </c>
      <c r="I79" s="8" t="s">
        <v>106</v>
      </c>
      <c r="J79" s="8" t="s">
        <v>42</v>
      </c>
      <c r="K79" s="8" t="s">
        <v>42</v>
      </c>
      <c r="L79" s="6"/>
      <c r="M79" s="7">
        <v>46265</v>
      </c>
      <c r="N79" s="7" t="s">
        <v>76</v>
      </c>
      <c r="O79" s="7" t="s">
        <v>76</v>
      </c>
      <c r="P79" s="6" t="s">
        <v>44</v>
      </c>
      <c r="Q79" s="8" t="s">
        <v>557</v>
      </c>
      <c r="R79" t="str">
        <f>HYPERLINK("https://docs.wto.org/imrd/directdoc.asp?DDFDocuments/t/G/TBTN26/USA2302.docx", "https://docs.wto.org/imrd/directdoc.asp?DDFDocuments/t/G/TBTN26/USA2302.docx")</f>
        <v>https://docs.wto.org/imrd/directdoc.asp?DDFDocuments/t/G/TBTN26/USA2302.docx</v>
      </c>
      <c r="S79" t="str">
        <f>HYPERLINK("https://docs.wto.org/imrd/directdoc.asp?DDFDocuments/u/G/TBTN26/USA2302.docx", "https://docs.wto.org/imrd/directdoc.asp?DDFDocuments/u/G/TBTN26/USA2302.docx")</f>
        <v>https://docs.wto.org/imrd/directdoc.asp?DDFDocuments/u/G/TBTN26/USA2302.docx</v>
      </c>
      <c r="T79" t="str">
        <f>HYPERLINK("https://docs.wto.org/imrd/directdoc.asp?DDFDocuments/v/G/TBTN26/USA2302.docx", "https://docs.wto.org/imrd/directdoc.asp?DDFDocuments/v/G/TBTN26/USA2302.docx")</f>
        <v>https://docs.wto.org/imrd/directdoc.asp?DDFDocuments/v/G/TBTN26/USA2302.docx</v>
      </c>
      <c r="U79" t="s">
        <v>46</v>
      </c>
      <c r="V79" t="s">
        <v>47</v>
      </c>
      <c r="W79" t="s">
        <v>46</v>
      </c>
      <c r="X79" t="s">
        <v>47</v>
      </c>
      <c r="Y79" t="s">
        <v>47</v>
      </c>
      <c r="Z79" t="s">
        <v>47</v>
      </c>
      <c r="AA79" t="s">
        <v>47</v>
      </c>
      <c r="AB79" s="2" t="s">
        <v>558</v>
      </c>
      <c r="AC79" t="s">
        <v>42</v>
      </c>
      <c r="AD79" t="s">
        <v>42</v>
      </c>
      <c r="AE79" t="s">
        <v>42</v>
      </c>
      <c r="AF79" t="s">
        <v>42</v>
      </c>
      <c r="AG79" t="s">
        <v>42</v>
      </c>
      <c r="AH79" s="2" t="s">
        <v>42</v>
      </c>
    </row>
    <row r="80" spans="1:34" ht="240" x14ac:dyDescent="0.25">
      <c r="A80" s="8" t="s">
        <v>561</v>
      </c>
      <c r="B80" s="6" t="s">
        <v>34</v>
      </c>
      <c r="C80" s="7">
        <v>46218</v>
      </c>
      <c r="D80" s="9" t="str">
        <f>HYPERLINK("https://www.epingalert.org/en/Search?viewData= G/TBT/N/ESP/58"," G/TBT/N/ESP/58")</f>
        <v xml:space="preserve"> G/TBT/N/ESP/58</v>
      </c>
      <c r="E80" s="8" t="s">
        <v>559</v>
      </c>
      <c r="F80" s="8" t="s">
        <v>560</v>
      </c>
      <c r="G80" s="8" t="s">
        <v>562</v>
      </c>
      <c r="H80" s="8" t="s">
        <v>563</v>
      </c>
      <c r="I80" s="8" t="s">
        <v>40</v>
      </c>
      <c r="J80" s="8" t="s">
        <v>564</v>
      </c>
      <c r="K80" s="8" t="s">
        <v>42</v>
      </c>
      <c r="L80" s="6"/>
      <c r="M80" s="7">
        <v>46278</v>
      </c>
      <c r="N80" s="7" t="s">
        <v>75</v>
      </c>
      <c r="O80" s="7" t="s">
        <v>565</v>
      </c>
      <c r="P80" s="6" t="s">
        <v>44</v>
      </c>
      <c r="Q80" s="8" t="s">
        <v>566</v>
      </c>
      <c r="R80" t="str">
        <f>HYPERLINK("https://docs.wto.org/imrd/directdoc.asp?DDFDocuments/t/G/TBTN26/ESP58.docx", "https://docs.wto.org/imrd/directdoc.asp?DDFDocuments/t/G/TBTN26/ESP58.docx")</f>
        <v>https://docs.wto.org/imrd/directdoc.asp?DDFDocuments/t/G/TBTN26/ESP58.docx</v>
      </c>
      <c r="S80" t="str">
        <f>HYPERLINK("https://docs.wto.org/imrd/directdoc.asp?DDFDocuments/u/G/TBTN26/ESP58.docx", "https://docs.wto.org/imrd/directdoc.asp?DDFDocuments/u/G/TBTN26/ESP58.docx")</f>
        <v>https://docs.wto.org/imrd/directdoc.asp?DDFDocuments/u/G/TBTN26/ESP58.docx</v>
      </c>
      <c r="T80" t="str">
        <f>HYPERLINK("https://docs.wto.org/imrd/directdoc.asp?DDFDocuments/v/G/TBTN26/ESP58.docx", "https://docs.wto.org/imrd/directdoc.asp?DDFDocuments/v/G/TBTN26/ESP58.docx")</f>
        <v>https://docs.wto.org/imrd/directdoc.asp?DDFDocuments/v/G/TBTN26/ESP58.docx</v>
      </c>
      <c r="U80" t="s">
        <v>46</v>
      </c>
      <c r="V80" t="s">
        <v>47</v>
      </c>
      <c r="W80" t="s">
        <v>47</v>
      </c>
      <c r="X80" t="s">
        <v>47</v>
      </c>
      <c r="Y80" t="s">
        <v>47</v>
      </c>
      <c r="Z80" t="s">
        <v>47</v>
      </c>
      <c r="AA80" t="s">
        <v>47</v>
      </c>
      <c r="AB80" s="2" t="s">
        <v>567</v>
      </c>
      <c r="AC80" t="s">
        <v>42</v>
      </c>
      <c r="AD80" t="s">
        <v>42</v>
      </c>
      <c r="AE80" t="s">
        <v>42</v>
      </c>
      <c r="AF80" t="s">
        <v>42</v>
      </c>
      <c r="AG80" t="s">
        <v>42</v>
      </c>
      <c r="AH80" s="2" t="s">
        <v>42</v>
      </c>
    </row>
    <row r="81" spans="1:34" ht="75" x14ac:dyDescent="0.25">
      <c r="A81" s="8" t="s">
        <v>570</v>
      </c>
      <c r="B81" s="6" t="s">
        <v>146</v>
      </c>
      <c r="C81" s="7">
        <v>46218</v>
      </c>
      <c r="D81" s="9" t="str">
        <f>HYPERLINK("https://www.epingalert.org/en/Search?viewData= G/TBT/N/JOR/97"," G/TBT/N/JOR/97")</f>
        <v xml:space="preserve"> G/TBT/N/JOR/97</v>
      </c>
      <c r="E81" s="8" t="s">
        <v>568</v>
      </c>
      <c r="F81" s="8" t="s">
        <v>569</v>
      </c>
      <c r="G81" s="8" t="s">
        <v>42</v>
      </c>
      <c r="H81" s="8" t="s">
        <v>571</v>
      </c>
      <c r="I81" s="8" t="s">
        <v>572</v>
      </c>
      <c r="J81" s="8" t="s">
        <v>42</v>
      </c>
      <c r="K81" s="8" t="s">
        <v>573</v>
      </c>
      <c r="L81" s="6"/>
      <c r="M81" s="7">
        <v>46278</v>
      </c>
      <c r="N81" s="7">
        <v>46266</v>
      </c>
      <c r="O81" s="7">
        <v>46357</v>
      </c>
      <c r="P81" s="6" t="s">
        <v>44</v>
      </c>
      <c r="Q81" s="8" t="s">
        <v>574</v>
      </c>
      <c r="R81" t="str">
        <f>HYPERLINK("https://docs.wto.org/imrd/directdoc.asp?DDFDocuments/t/G/TBTN26/JOR97.docx", "https://docs.wto.org/imrd/directdoc.asp?DDFDocuments/t/G/TBTN26/JOR97.docx")</f>
        <v>https://docs.wto.org/imrd/directdoc.asp?DDFDocuments/t/G/TBTN26/JOR97.docx</v>
      </c>
      <c r="S81" t="str">
        <f>HYPERLINK("https://docs.wto.org/imrd/directdoc.asp?DDFDocuments/u/G/TBTN26/JOR97.docx", "https://docs.wto.org/imrd/directdoc.asp?DDFDocuments/u/G/TBTN26/JOR97.docx")</f>
        <v>https://docs.wto.org/imrd/directdoc.asp?DDFDocuments/u/G/TBTN26/JOR97.docx</v>
      </c>
      <c r="T81" t="str">
        <f>HYPERLINK("https://docs.wto.org/imrd/directdoc.asp?DDFDocuments/v/G/TBTN26/JOR97.docx", "https://docs.wto.org/imrd/directdoc.asp?DDFDocuments/v/G/TBTN26/JOR97.docx")</f>
        <v>https://docs.wto.org/imrd/directdoc.asp?DDFDocuments/v/G/TBTN26/JOR97.docx</v>
      </c>
      <c r="U81" t="s">
        <v>46</v>
      </c>
      <c r="V81" t="s">
        <v>47</v>
      </c>
      <c r="W81" t="s">
        <v>47</v>
      </c>
      <c r="X81" t="s">
        <v>47</v>
      </c>
      <c r="Y81" t="s">
        <v>47</v>
      </c>
      <c r="Z81" t="s">
        <v>47</v>
      </c>
      <c r="AA81" t="s">
        <v>47</v>
      </c>
      <c r="AB81" s="2" t="s">
        <v>575</v>
      </c>
      <c r="AC81" t="s">
        <v>42</v>
      </c>
      <c r="AD81" t="s">
        <v>42</v>
      </c>
      <c r="AE81" t="s">
        <v>42</v>
      </c>
      <c r="AF81" t="s">
        <v>42</v>
      </c>
      <c r="AG81" t="s">
        <v>42</v>
      </c>
      <c r="AH81" s="2" t="s">
        <v>42</v>
      </c>
    </row>
    <row r="82" spans="1:34" ht="150" x14ac:dyDescent="0.25">
      <c r="A82" s="8" t="s">
        <v>579</v>
      </c>
      <c r="B82" s="6" t="s">
        <v>576</v>
      </c>
      <c r="C82" s="7">
        <v>46218</v>
      </c>
      <c r="D82" s="9" t="str">
        <f>HYPERLINK("https://www.epingalert.org/en/Search?viewData= G/TBT/N/SLV/241"," G/TBT/N/SLV/241")</f>
        <v xml:space="preserve"> G/TBT/N/SLV/241</v>
      </c>
      <c r="E82" s="8" t="s">
        <v>577</v>
      </c>
      <c r="F82" s="8" t="s">
        <v>578</v>
      </c>
      <c r="G82" s="8" t="s">
        <v>42</v>
      </c>
      <c r="H82" s="8" t="s">
        <v>580</v>
      </c>
      <c r="I82" s="8" t="s">
        <v>581</v>
      </c>
      <c r="J82" s="8" t="s">
        <v>42</v>
      </c>
      <c r="K82" s="8" t="s">
        <v>42</v>
      </c>
      <c r="L82" s="6"/>
      <c r="M82" s="7">
        <v>46278</v>
      </c>
      <c r="N82" s="7" t="s">
        <v>403</v>
      </c>
      <c r="O82" s="7" t="s">
        <v>76</v>
      </c>
      <c r="P82" s="6" t="s">
        <v>44</v>
      </c>
      <c r="Q82" s="8" t="s">
        <v>582</v>
      </c>
      <c r="R82" t="str">
        <f>HYPERLINK("https://docs.wto.org/imrd/directdoc.asp?DDFDocuments/t/G/TBTN26/SLV241.docx", "https://docs.wto.org/imrd/directdoc.asp?DDFDocuments/t/G/TBTN26/SLV241.docx")</f>
        <v>https://docs.wto.org/imrd/directdoc.asp?DDFDocuments/t/G/TBTN26/SLV241.docx</v>
      </c>
      <c r="S82" t="str">
        <f>HYPERLINK("https://docs.wto.org/imrd/directdoc.asp?DDFDocuments/u/G/TBTN26/SLV241.docx", "https://docs.wto.org/imrd/directdoc.asp?DDFDocuments/u/G/TBTN26/SLV241.docx")</f>
        <v>https://docs.wto.org/imrd/directdoc.asp?DDFDocuments/u/G/TBTN26/SLV241.docx</v>
      </c>
      <c r="T82" t="str">
        <f>HYPERLINK("https://docs.wto.org/imrd/directdoc.asp?DDFDocuments/v/G/TBTN26/SLV241.docx", "https://docs.wto.org/imrd/directdoc.asp?DDFDocuments/v/G/TBTN26/SLV241.docx")</f>
        <v>https://docs.wto.org/imrd/directdoc.asp?DDFDocuments/v/G/TBTN26/SLV241.docx</v>
      </c>
      <c r="U82" t="s">
        <v>46</v>
      </c>
      <c r="V82" t="s">
        <v>47</v>
      </c>
      <c r="W82" t="s">
        <v>47</v>
      </c>
      <c r="X82" t="s">
        <v>47</v>
      </c>
      <c r="Y82" t="s">
        <v>47</v>
      </c>
      <c r="Z82" t="s">
        <v>47</v>
      </c>
      <c r="AA82" t="s">
        <v>47</v>
      </c>
      <c r="AB82" s="2" t="s">
        <v>583</v>
      </c>
      <c r="AC82" t="s">
        <v>42</v>
      </c>
      <c r="AD82" t="s">
        <v>42</v>
      </c>
      <c r="AE82" t="s">
        <v>42</v>
      </c>
      <c r="AF82" t="s">
        <v>42</v>
      </c>
      <c r="AG82" t="s">
        <v>42</v>
      </c>
      <c r="AH82" s="2" t="s">
        <v>42</v>
      </c>
    </row>
    <row r="83" spans="1:34" ht="75" x14ac:dyDescent="0.25">
      <c r="A83" s="8" t="s">
        <v>586</v>
      </c>
      <c r="B83" s="6" t="s">
        <v>576</v>
      </c>
      <c r="C83" s="7">
        <v>46218</v>
      </c>
      <c r="D83" s="9" t="str">
        <f>HYPERLINK("https://www.epingalert.org/en/Search?viewData= G/TBT/N/SLV/242"," G/TBT/N/SLV/242")</f>
        <v xml:space="preserve"> G/TBT/N/SLV/242</v>
      </c>
      <c r="E83" s="8" t="s">
        <v>584</v>
      </c>
      <c r="F83" s="8" t="s">
        <v>585</v>
      </c>
      <c r="G83" s="8" t="s">
        <v>42</v>
      </c>
      <c r="H83" s="8" t="s">
        <v>587</v>
      </c>
      <c r="I83" s="8" t="s">
        <v>581</v>
      </c>
      <c r="J83" s="8" t="s">
        <v>42</v>
      </c>
      <c r="K83" s="8" t="s">
        <v>143</v>
      </c>
      <c r="L83" s="6"/>
      <c r="M83" s="7">
        <v>46278</v>
      </c>
      <c r="N83" s="7" t="s">
        <v>403</v>
      </c>
      <c r="O83" s="7" t="s">
        <v>76</v>
      </c>
      <c r="P83" s="6" t="s">
        <v>44</v>
      </c>
      <c r="Q83" s="8" t="s">
        <v>588</v>
      </c>
      <c r="R83" t="str">
        <f>HYPERLINK("https://docs.wto.org/imrd/directdoc.asp?DDFDocuments/t/G/TBTN26/SLV242.docx", "https://docs.wto.org/imrd/directdoc.asp?DDFDocuments/t/G/TBTN26/SLV242.docx")</f>
        <v>https://docs.wto.org/imrd/directdoc.asp?DDFDocuments/t/G/TBTN26/SLV242.docx</v>
      </c>
      <c r="S83" t="str">
        <f>HYPERLINK("https://docs.wto.org/imrd/directdoc.asp?DDFDocuments/u/G/TBTN26/SLV242.docx", "https://docs.wto.org/imrd/directdoc.asp?DDFDocuments/u/G/TBTN26/SLV242.docx")</f>
        <v>https://docs.wto.org/imrd/directdoc.asp?DDFDocuments/u/G/TBTN26/SLV242.docx</v>
      </c>
      <c r="T83" t="str">
        <f>HYPERLINK("https://docs.wto.org/imrd/directdoc.asp?DDFDocuments/v/G/TBTN26/SLV242.docx", "https://docs.wto.org/imrd/directdoc.asp?DDFDocuments/v/G/TBTN26/SLV242.docx")</f>
        <v>https://docs.wto.org/imrd/directdoc.asp?DDFDocuments/v/G/TBTN26/SLV242.docx</v>
      </c>
      <c r="U83" t="s">
        <v>46</v>
      </c>
      <c r="V83" t="s">
        <v>47</v>
      </c>
      <c r="W83" t="s">
        <v>47</v>
      </c>
      <c r="X83" t="s">
        <v>47</v>
      </c>
      <c r="Y83" t="s">
        <v>47</v>
      </c>
      <c r="Z83" t="s">
        <v>47</v>
      </c>
      <c r="AA83" t="s">
        <v>47</v>
      </c>
      <c r="AB83" s="2" t="s">
        <v>589</v>
      </c>
      <c r="AC83" t="s">
        <v>42</v>
      </c>
      <c r="AD83" t="s">
        <v>42</v>
      </c>
      <c r="AE83" t="s">
        <v>42</v>
      </c>
      <c r="AF83" t="s">
        <v>42</v>
      </c>
      <c r="AG83" t="s">
        <v>42</v>
      </c>
      <c r="AH83" s="2" t="s">
        <v>42</v>
      </c>
    </row>
    <row r="84" spans="1:34" ht="345" x14ac:dyDescent="0.25">
      <c r="A84" s="8" t="s">
        <v>593</v>
      </c>
      <c r="B84" s="6" t="s">
        <v>590</v>
      </c>
      <c r="C84" s="7">
        <v>46218</v>
      </c>
      <c r="D84" s="9" t="str">
        <f>HYPERLINK("https://www.epingalert.org/en/Search?viewData= G/TBT/N/UKR/397"," G/TBT/N/UKR/397")</f>
        <v xml:space="preserve"> G/TBT/N/UKR/397</v>
      </c>
      <c r="E84" s="8" t="s">
        <v>591</v>
      </c>
      <c r="F84" s="8" t="s">
        <v>592</v>
      </c>
      <c r="G84" s="8" t="s">
        <v>42</v>
      </c>
      <c r="H84" s="8" t="s">
        <v>350</v>
      </c>
      <c r="I84" s="8" t="s">
        <v>594</v>
      </c>
      <c r="J84" s="8" t="s">
        <v>42</v>
      </c>
      <c r="K84" s="8" t="s">
        <v>42</v>
      </c>
      <c r="L84" s="6"/>
      <c r="M84" s="7">
        <v>46263</v>
      </c>
      <c r="N84" s="7" t="s">
        <v>76</v>
      </c>
      <c r="O84" s="7">
        <v>46388</v>
      </c>
      <c r="P84" s="6" t="s">
        <v>44</v>
      </c>
      <c r="Q84" s="8" t="s">
        <v>595</v>
      </c>
      <c r="R84" t="str">
        <f>HYPERLINK("https://docs.wto.org/imrd/directdoc.asp?DDFDocuments/t/G/TBTN26/UKR397.docx", "https://docs.wto.org/imrd/directdoc.asp?DDFDocuments/t/G/TBTN26/UKR397.docx")</f>
        <v>https://docs.wto.org/imrd/directdoc.asp?DDFDocuments/t/G/TBTN26/UKR397.docx</v>
      </c>
      <c r="S84" t="str">
        <f>HYPERLINK("https://docs.wto.org/imrd/directdoc.asp?DDFDocuments/u/G/TBTN26/UKR397.docx", "https://docs.wto.org/imrd/directdoc.asp?DDFDocuments/u/G/TBTN26/UKR397.docx")</f>
        <v>https://docs.wto.org/imrd/directdoc.asp?DDFDocuments/u/G/TBTN26/UKR397.docx</v>
      </c>
      <c r="T84" t="str">
        <f>HYPERLINK("https://docs.wto.org/imrd/directdoc.asp?DDFDocuments/v/G/TBTN26/UKR397.docx", "https://docs.wto.org/imrd/directdoc.asp?DDFDocuments/v/G/TBTN26/UKR397.docx")</f>
        <v>https://docs.wto.org/imrd/directdoc.asp?DDFDocuments/v/G/TBTN26/UKR397.docx</v>
      </c>
      <c r="U84" t="s">
        <v>46</v>
      </c>
      <c r="V84" t="s">
        <v>47</v>
      </c>
      <c r="W84" t="s">
        <v>46</v>
      </c>
      <c r="X84" t="s">
        <v>47</v>
      </c>
      <c r="Y84" t="s">
        <v>47</v>
      </c>
      <c r="Z84" t="s">
        <v>47</v>
      </c>
      <c r="AA84" t="s">
        <v>47</v>
      </c>
      <c r="AB84" s="2" t="s">
        <v>596</v>
      </c>
      <c r="AC84" t="s">
        <v>42</v>
      </c>
      <c r="AD84" t="s">
        <v>42</v>
      </c>
      <c r="AE84" t="s">
        <v>42</v>
      </c>
      <c r="AF84" t="s">
        <v>42</v>
      </c>
      <c r="AG84" t="s">
        <v>42</v>
      </c>
      <c r="AH84" s="2" t="s">
        <v>42</v>
      </c>
    </row>
    <row r="85" spans="1:34" ht="285" x14ac:dyDescent="0.25">
      <c r="A85" s="8" t="s">
        <v>599</v>
      </c>
      <c r="B85" s="6" t="s">
        <v>83</v>
      </c>
      <c r="C85" s="7">
        <v>46218</v>
      </c>
      <c r="D85" s="9" t="str">
        <f>HYPERLINK("https://www.epingalert.org/en/Search?viewData= G/TBT/N/USA/2301"," G/TBT/N/USA/2301")</f>
        <v xml:space="preserve"> G/TBT/N/USA/2301</v>
      </c>
      <c r="E85" s="8" t="s">
        <v>597</v>
      </c>
      <c r="F85" s="8" t="s">
        <v>598</v>
      </c>
      <c r="G85" s="8" t="s">
        <v>42</v>
      </c>
      <c r="H85" s="8" t="s">
        <v>600</v>
      </c>
      <c r="I85" s="8" t="s">
        <v>601</v>
      </c>
      <c r="J85" s="8" t="s">
        <v>42</v>
      </c>
      <c r="K85" s="8" t="s">
        <v>42</v>
      </c>
      <c r="L85" s="6"/>
      <c r="M85" s="7">
        <v>46263</v>
      </c>
      <c r="N85" s="7" t="s">
        <v>76</v>
      </c>
      <c r="O85" s="7" t="s">
        <v>76</v>
      </c>
      <c r="P85" s="6" t="s">
        <v>44</v>
      </c>
      <c r="Q85" s="8" t="s">
        <v>602</v>
      </c>
      <c r="R85" t="str">
        <f>HYPERLINK("https://docs.wto.org/imrd/directdoc.asp?DDFDocuments/t/G/TBTN26/USA2301.docx", "https://docs.wto.org/imrd/directdoc.asp?DDFDocuments/t/G/TBTN26/USA2301.docx")</f>
        <v>https://docs.wto.org/imrd/directdoc.asp?DDFDocuments/t/G/TBTN26/USA2301.docx</v>
      </c>
      <c r="S85" t="str">
        <f>HYPERLINK("https://docs.wto.org/imrd/directdoc.asp?DDFDocuments/u/G/TBTN26/USA2301.docx", "https://docs.wto.org/imrd/directdoc.asp?DDFDocuments/u/G/TBTN26/USA2301.docx")</f>
        <v>https://docs.wto.org/imrd/directdoc.asp?DDFDocuments/u/G/TBTN26/USA2301.docx</v>
      </c>
      <c r="T85" t="str">
        <f>HYPERLINK("https://docs.wto.org/imrd/directdoc.asp?DDFDocuments/v/G/TBTN26/USA2301.docx", "https://docs.wto.org/imrd/directdoc.asp?DDFDocuments/v/G/TBTN26/USA2301.docx")</f>
        <v>https://docs.wto.org/imrd/directdoc.asp?DDFDocuments/v/G/TBTN26/USA2301.docx</v>
      </c>
      <c r="U85" t="s">
        <v>46</v>
      </c>
      <c r="V85" t="s">
        <v>47</v>
      </c>
      <c r="W85" t="s">
        <v>46</v>
      </c>
      <c r="X85" t="s">
        <v>47</v>
      </c>
      <c r="Y85" t="s">
        <v>47</v>
      </c>
      <c r="Z85" t="s">
        <v>47</v>
      </c>
      <c r="AA85" t="s">
        <v>47</v>
      </c>
      <c r="AB85" s="2" t="s">
        <v>603</v>
      </c>
      <c r="AC85" t="s">
        <v>42</v>
      </c>
      <c r="AD85" t="s">
        <v>42</v>
      </c>
      <c r="AE85" t="s">
        <v>42</v>
      </c>
      <c r="AF85" t="s">
        <v>42</v>
      </c>
      <c r="AG85" t="s">
        <v>42</v>
      </c>
      <c r="AH85" s="2" t="s">
        <v>42</v>
      </c>
    </row>
    <row r="86" spans="1:34" ht="105" x14ac:dyDescent="0.25">
      <c r="A86" s="8" t="s">
        <v>606</v>
      </c>
      <c r="B86" s="6" t="s">
        <v>100</v>
      </c>
      <c r="C86" s="7">
        <v>46218</v>
      </c>
      <c r="D86" s="9" t="str">
        <f>HYPERLINK("https://www.epingalert.org/en/Search?viewData= G/TBT/N/VNM/434"," G/TBT/N/VNM/434")</f>
        <v xml:space="preserve"> G/TBT/N/VNM/434</v>
      </c>
      <c r="E86" s="8" t="s">
        <v>604</v>
      </c>
      <c r="F86" s="8" t="s">
        <v>605</v>
      </c>
      <c r="G86" s="8" t="s">
        <v>607</v>
      </c>
      <c r="H86" s="8" t="s">
        <v>608</v>
      </c>
      <c r="I86" s="8" t="s">
        <v>106</v>
      </c>
      <c r="J86" s="8" t="s">
        <v>42</v>
      </c>
      <c r="K86" s="8" t="s">
        <v>42</v>
      </c>
      <c r="L86" s="6"/>
      <c r="M86" s="7">
        <v>46263</v>
      </c>
      <c r="N86" s="7" t="s">
        <v>609</v>
      </c>
      <c r="O86" s="7" t="s">
        <v>55</v>
      </c>
      <c r="P86" s="6" t="s">
        <v>44</v>
      </c>
      <c r="Q86" s="8" t="s">
        <v>610</v>
      </c>
      <c r="R86" t="str">
        <f>HYPERLINK("https://docs.wto.org/imrd/directdoc.asp?DDFDocuments/t/G/TBTN26/VNM434.docx", "https://docs.wto.org/imrd/directdoc.asp?DDFDocuments/t/G/TBTN26/VNM434.docx")</f>
        <v>https://docs.wto.org/imrd/directdoc.asp?DDFDocuments/t/G/TBTN26/VNM434.docx</v>
      </c>
      <c r="S86" t="str">
        <f>HYPERLINK("https://docs.wto.org/imrd/directdoc.asp?DDFDocuments/u/G/TBTN26/VNM434.docx", "https://docs.wto.org/imrd/directdoc.asp?DDFDocuments/u/G/TBTN26/VNM434.docx")</f>
        <v>https://docs.wto.org/imrd/directdoc.asp?DDFDocuments/u/G/TBTN26/VNM434.docx</v>
      </c>
      <c r="T86" t="str">
        <f>HYPERLINK("https://docs.wto.org/imrd/directdoc.asp?DDFDocuments/v/G/TBTN26/VNM434.docx", "https://docs.wto.org/imrd/directdoc.asp?DDFDocuments/v/G/TBTN26/VNM434.docx")</f>
        <v>https://docs.wto.org/imrd/directdoc.asp?DDFDocuments/v/G/TBTN26/VNM434.docx</v>
      </c>
      <c r="U86" t="s">
        <v>46</v>
      </c>
      <c r="V86" t="s">
        <v>47</v>
      </c>
      <c r="W86" t="s">
        <v>47</v>
      </c>
      <c r="X86" t="s">
        <v>47</v>
      </c>
      <c r="Y86" t="s">
        <v>47</v>
      </c>
      <c r="Z86" t="s">
        <v>47</v>
      </c>
      <c r="AA86" t="s">
        <v>47</v>
      </c>
      <c r="AB86" s="2" t="s">
        <v>339</v>
      </c>
      <c r="AC86" t="s">
        <v>42</v>
      </c>
      <c r="AD86" t="s">
        <v>42</v>
      </c>
      <c r="AE86" t="s">
        <v>42</v>
      </c>
      <c r="AF86" t="s">
        <v>42</v>
      </c>
      <c r="AG86" t="s">
        <v>42</v>
      </c>
      <c r="AH86" s="2" t="s">
        <v>42</v>
      </c>
    </row>
    <row r="87" spans="1:34" ht="300" x14ac:dyDescent="0.25">
      <c r="A87" s="8" t="s">
        <v>613</v>
      </c>
      <c r="B87" s="6" t="s">
        <v>192</v>
      </c>
      <c r="C87" s="7">
        <v>46217</v>
      </c>
      <c r="D87" s="9" t="str">
        <f>HYPERLINK("https://www.epingalert.org/en/Search?viewData= G/TBT/N/BDI/798, G/TBT/N/KEN/2092, G/TBT/N/RWA/1456, G/TBT/N/TZA/1635, G/TBT/N/UGA/2413"," G/TBT/N/BDI/798, G/TBT/N/KEN/2092, G/TBT/N/RWA/1456, G/TBT/N/TZA/1635, G/TBT/N/UGA/2413")</f>
        <v xml:space="preserve"> G/TBT/N/BDI/798, G/TBT/N/KEN/2092, G/TBT/N/RWA/1456, G/TBT/N/TZA/1635, G/TBT/N/UGA/2413</v>
      </c>
      <c r="E87" s="8" t="s">
        <v>611</v>
      </c>
      <c r="F87" s="8" t="s">
        <v>612</v>
      </c>
      <c r="G87" s="8" t="s">
        <v>42</v>
      </c>
      <c r="H87" s="8" t="s">
        <v>614</v>
      </c>
      <c r="I87" s="8" t="s">
        <v>615</v>
      </c>
      <c r="J87" s="8" t="s">
        <v>42</v>
      </c>
      <c r="K87" s="8" t="s">
        <v>143</v>
      </c>
      <c r="L87" s="6"/>
      <c r="M87" s="7">
        <v>46277</v>
      </c>
      <c r="N87" s="7">
        <v>46387</v>
      </c>
      <c r="O87" s="7" t="s">
        <v>76</v>
      </c>
      <c r="P87" s="6" t="s">
        <v>44</v>
      </c>
      <c r="Q87" s="8" t="s">
        <v>616</v>
      </c>
      <c r="R87" t="str">
        <f>HYPERLINK("https://docs.wto.org/imrd/directdoc.asp?DDFDocuments/t/G/TBTN26/BDI798.docx", "https://docs.wto.org/imrd/directdoc.asp?DDFDocuments/t/G/TBTN26/BDI798.docx")</f>
        <v>https://docs.wto.org/imrd/directdoc.asp?DDFDocuments/t/G/TBTN26/BDI798.docx</v>
      </c>
      <c r="S87" t="str">
        <f>HYPERLINK("https://docs.wto.org/imrd/directdoc.asp?DDFDocuments/u/G/TBTN26/BDI798.docx", "https://docs.wto.org/imrd/directdoc.asp?DDFDocuments/u/G/TBTN26/BDI798.docx")</f>
        <v>https://docs.wto.org/imrd/directdoc.asp?DDFDocuments/u/G/TBTN26/BDI798.docx</v>
      </c>
      <c r="T87" t="str">
        <f>HYPERLINK("https://docs.wto.org/imrd/directdoc.asp?DDFDocuments/v/G/TBTN26/BDI798.docx", "https://docs.wto.org/imrd/directdoc.asp?DDFDocuments/v/G/TBTN26/BDI798.docx")</f>
        <v>https://docs.wto.org/imrd/directdoc.asp?DDFDocuments/v/G/TBTN26/BDI798.docx</v>
      </c>
      <c r="U87" t="s">
        <v>46</v>
      </c>
      <c r="V87" t="s">
        <v>47</v>
      </c>
      <c r="W87" t="s">
        <v>46</v>
      </c>
      <c r="X87" t="s">
        <v>47</v>
      </c>
      <c r="Y87" t="s">
        <v>47</v>
      </c>
      <c r="Z87" t="s">
        <v>47</v>
      </c>
      <c r="AA87" t="s">
        <v>47</v>
      </c>
      <c r="AB87" s="2" t="s">
        <v>617</v>
      </c>
      <c r="AC87" t="s">
        <v>42</v>
      </c>
      <c r="AD87" t="s">
        <v>42</v>
      </c>
      <c r="AE87" t="s">
        <v>42</v>
      </c>
      <c r="AF87" t="s">
        <v>42</v>
      </c>
      <c r="AG87" t="s">
        <v>42</v>
      </c>
      <c r="AH87" s="2" t="s">
        <v>42</v>
      </c>
    </row>
    <row r="88" spans="1:34" ht="300" x14ac:dyDescent="0.25">
      <c r="A88" s="8" t="s">
        <v>613</v>
      </c>
      <c r="B88" s="6" t="s">
        <v>69</v>
      </c>
      <c r="C88" s="7">
        <v>46217</v>
      </c>
      <c r="D88" s="9" t="str">
        <f>HYPERLINK("https://www.epingalert.org/en/Search?viewData= G/TBT/N/BDI/798, G/TBT/N/KEN/2092, G/TBT/N/RWA/1456, G/TBT/N/TZA/1635, G/TBT/N/UGA/2413"," G/TBT/N/BDI/798, G/TBT/N/KEN/2092, G/TBT/N/RWA/1456, G/TBT/N/TZA/1635, G/TBT/N/UGA/2413")</f>
        <v xml:space="preserve"> G/TBT/N/BDI/798, G/TBT/N/KEN/2092, G/TBT/N/RWA/1456, G/TBT/N/TZA/1635, G/TBT/N/UGA/2413</v>
      </c>
      <c r="E88" s="8" t="s">
        <v>611</v>
      </c>
      <c r="F88" s="8" t="s">
        <v>612</v>
      </c>
      <c r="G88" s="8" t="s">
        <v>42</v>
      </c>
      <c r="H88" s="8" t="s">
        <v>614</v>
      </c>
      <c r="I88" s="8" t="s">
        <v>615</v>
      </c>
      <c r="J88" s="8" t="s">
        <v>42</v>
      </c>
      <c r="K88" s="8" t="s">
        <v>143</v>
      </c>
      <c r="L88" s="6"/>
      <c r="M88" s="7">
        <v>46277</v>
      </c>
      <c r="N88" s="7">
        <v>46387</v>
      </c>
      <c r="O88" s="7" t="s">
        <v>76</v>
      </c>
      <c r="P88" s="6" t="s">
        <v>44</v>
      </c>
      <c r="Q88" s="8" t="s">
        <v>616</v>
      </c>
      <c r="R88" t="str">
        <f>HYPERLINK("https://docs.wto.org/imrd/directdoc.asp?DDFDocuments/t/G/TBTN26/BDI798.docx", "https://docs.wto.org/imrd/directdoc.asp?DDFDocuments/t/G/TBTN26/BDI798.docx")</f>
        <v>https://docs.wto.org/imrd/directdoc.asp?DDFDocuments/t/G/TBTN26/BDI798.docx</v>
      </c>
      <c r="S88" t="str">
        <f>HYPERLINK("https://docs.wto.org/imrd/directdoc.asp?DDFDocuments/u/G/TBTN26/BDI798.docx", "https://docs.wto.org/imrd/directdoc.asp?DDFDocuments/u/G/TBTN26/BDI798.docx")</f>
        <v>https://docs.wto.org/imrd/directdoc.asp?DDFDocuments/u/G/TBTN26/BDI798.docx</v>
      </c>
      <c r="T88" t="str">
        <f>HYPERLINK("https://docs.wto.org/imrd/directdoc.asp?DDFDocuments/v/G/TBTN26/BDI798.docx", "https://docs.wto.org/imrd/directdoc.asp?DDFDocuments/v/G/TBTN26/BDI798.docx")</f>
        <v>https://docs.wto.org/imrd/directdoc.asp?DDFDocuments/v/G/TBTN26/BDI798.docx</v>
      </c>
      <c r="U88" t="s">
        <v>46</v>
      </c>
      <c r="V88" t="s">
        <v>47</v>
      </c>
      <c r="W88" t="s">
        <v>46</v>
      </c>
      <c r="X88" t="s">
        <v>47</v>
      </c>
      <c r="Y88" t="s">
        <v>47</v>
      </c>
      <c r="Z88" t="s">
        <v>47</v>
      </c>
      <c r="AA88" t="s">
        <v>47</v>
      </c>
      <c r="AB88" s="2" t="s">
        <v>617</v>
      </c>
      <c r="AC88" t="s">
        <v>42</v>
      </c>
      <c r="AD88" t="s">
        <v>42</v>
      </c>
      <c r="AE88" t="s">
        <v>42</v>
      </c>
      <c r="AF88" t="s">
        <v>42</v>
      </c>
      <c r="AG88" t="s">
        <v>42</v>
      </c>
      <c r="AH88" s="2" t="s">
        <v>42</v>
      </c>
    </row>
    <row r="89" spans="1:34" ht="300" x14ac:dyDescent="0.25">
      <c r="A89" s="8" t="s">
        <v>613</v>
      </c>
      <c r="B89" s="6" t="s">
        <v>201</v>
      </c>
      <c r="C89" s="7">
        <v>46217</v>
      </c>
      <c r="D89" s="9" t="str">
        <f>HYPERLINK("https://www.epingalert.org/en/Search?viewData= G/TBT/N/BDI/798, G/TBT/N/KEN/2092, G/TBT/N/RWA/1456, G/TBT/N/TZA/1635, G/TBT/N/UGA/2413"," G/TBT/N/BDI/798, G/TBT/N/KEN/2092, G/TBT/N/RWA/1456, G/TBT/N/TZA/1635, G/TBT/N/UGA/2413")</f>
        <v xml:space="preserve"> G/TBT/N/BDI/798, G/TBT/N/KEN/2092, G/TBT/N/RWA/1456, G/TBT/N/TZA/1635, G/TBT/N/UGA/2413</v>
      </c>
      <c r="E89" s="8" t="s">
        <v>611</v>
      </c>
      <c r="F89" s="8" t="s">
        <v>612</v>
      </c>
      <c r="G89" s="8" t="s">
        <v>42</v>
      </c>
      <c r="H89" s="8" t="s">
        <v>614</v>
      </c>
      <c r="I89" s="8" t="s">
        <v>615</v>
      </c>
      <c r="J89" s="8" t="s">
        <v>42</v>
      </c>
      <c r="K89" s="8" t="s">
        <v>143</v>
      </c>
      <c r="L89" s="6"/>
      <c r="M89" s="7">
        <v>46277</v>
      </c>
      <c r="N89" s="7">
        <v>46387</v>
      </c>
      <c r="O89" s="7" t="s">
        <v>76</v>
      </c>
      <c r="P89" s="6" t="s">
        <v>44</v>
      </c>
      <c r="Q89" s="8" t="s">
        <v>616</v>
      </c>
      <c r="R89" t="str">
        <f>HYPERLINK("https://docs.wto.org/imrd/directdoc.asp?DDFDocuments/t/G/TBTN26/BDI798.docx", "https://docs.wto.org/imrd/directdoc.asp?DDFDocuments/t/G/TBTN26/BDI798.docx")</f>
        <v>https://docs.wto.org/imrd/directdoc.asp?DDFDocuments/t/G/TBTN26/BDI798.docx</v>
      </c>
      <c r="S89" t="str">
        <f>HYPERLINK("https://docs.wto.org/imrd/directdoc.asp?DDFDocuments/u/G/TBTN26/BDI798.docx", "https://docs.wto.org/imrd/directdoc.asp?DDFDocuments/u/G/TBTN26/BDI798.docx")</f>
        <v>https://docs.wto.org/imrd/directdoc.asp?DDFDocuments/u/G/TBTN26/BDI798.docx</v>
      </c>
      <c r="T89" t="str">
        <f>HYPERLINK("https://docs.wto.org/imrd/directdoc.asp?DDFDocuments/v/G/TBTN26/BDI798.docx", "https://docs.wto.org/imrd/directdoc.asp?DDFDocuments/v/G/TBTN26/BDI798.docx")</f>
        <v>https://docs.wto.org/imrd/directdoc.asp?DDFDocuments/v/G/TBTN26/BDI798.docx</v>
      </c>
      <c r="U89" t="s">
        <v>46</v>
      </c>
      <c r="V89" t="s">
        <v>47</v>
      </c>
      <c r="W89" t="s">
        <v>46</v>
      </c>
      <c r="X89" t="s">
        <v>47</v>
      </c>
      <c r="Y89" t="s">
        <v>47</v>
      </c>
      <c r="Z89" t="s">
        <v>47</v>
      </c>
      <c r="AA89" t="s">
        <v>47</v>
      </c>
      <c r="AB89" s="2" t="s">
        <v>617</v>
      </c>
      <c r="AC89" t="s">
        <v>42</v>
      </c>
      <c r="AD89" t="s">
        <v>42</v>
      </c>
      <c r="AE89" t="s">
        <v>42</v>
      </c>
      <c r="AF89" t="s">
        <v>42</v>
      </c>
      <c r="AG89" t="s">
        <v>42</v>
      </c>
      <c r="AH89" s="2" t="s">
        <v>42</v>
      </c>
    </row>
    <row r="90" spans="1:34" ht="300" x14ac:dyDescent="0.25">
      <c r="A90" s="8" t="s">
        <v>613</v>
      </c>
      <c r="B90" s="6" t="s">
        <v>202</v>
      </c>
      <c r="C90" s="7">
        <v>46217</v>
      </c>
      <c r="D90" s="9" t="str">
        <f>HYPERLINK("https://www.epingalert.org/en/Search?viewData= G/TBT/N/BDI/798, G/TBT/N/KEN/2092, G/TBT/N/RWA/1456, G/TBT/N/TZA/1635, G/TBT/N/UGA/2413"," G/TBT/N/BDI/798, G/TBT/N/KEN/2092, G/TBT/N/RWA/1456, G/TBT/N/TZA/1635, G/TBT/N/UGA/2413")</f>
        <v xml:space="preserve"> G/TBT/N/BDI/798, G/TBT/N/KEN/2092, G/TBT/N/RWA/1456, G/TBT/N/TZA/1635, G/TBT/N/UGA/2413</v>
      </c>
      <c r="E90" s="8" t="s">
        <v>611</v>
      </c>
      <c r="F90" s="8" t="s">
        <v>612</v>
      </c>
      <c r="G90" s="8" t="s">
        <v>42</v>
      </c>
      <c r="H90" s="8" t="s">
        <v>614</v>
      </c>
      <c r="I90" s="8" t="s">
        <v>615</v>
      </c>
      <c r="J90" s="8" t="s">
        <v>42</v>
      </c>
      <c r="K90" s="8" t="s">
        <v>143</v>
      </c>
      <c r="L90" s="6"/>
      <c r="M90" s="7">
        <v>46277</v>
      </c>
      <c r="N90" s="7">
        <v>46387</v>
      </c>
      <c r="O90" s="7" t="s">
        <v>76</v>
      </c>
      <c r="P90" s="6" t="s">
        <v>44</v>
      </c>
      <c r="Q90" s="8" t="s">
        <v>616</v>
      </c>
      <c r="R90" t="str">
        <f>HYPERLINK("https://docs.wto.org/imrd/directdoc.asp?DDFDocuments/t/G/TBTN26/BDI798.docx", "https://docs.wto.org/imrd/directdoc.asp?DDFDocuments/t/G/TBTN26/BDI798.docx")</f>
        <v>https://docs.wto.org/imrd/directdoc.asp?DDFDocuments/t/G/TBTN26/BDI798.docx</v>
      </c>
      <c r="S90" t="str">
        <f>HYPERLINK("https://docs.wto.org/imrd/directdoc.asp?DDFDocuments/u/G/TBTN26/BDI798.docx", "https://docs.wto.org/imrd/directdoc.asp?DDFDocuments/u/G/TBTN26/BDI798.docx")</f>
        <v>https://docs.wto.org/imrd/directdoc.asp?DDFDocuments/u/G/TBTN26/BDI798.docx</v>
      </c>
      <c r="T90" t="str">
        <f>HYPERLINK("https://docs.wto.org/imrd/directdoc.asp?DDFDocuments/v/G/TBTN26/BDI798.docx", "https://docs.wto.org/imrd/directdoc.asp?DDFDocuments/v/G/TBTN26/BDI798.docx")</f>
        <v>https://docs.wto.org/imrd/directdoc.asp?DDFDocuments/v/G/TBTN26/BDI798.docx</v>
      </c>
      <c r="U90" t="s">
        <v>46</v>
      </c>
      <c r="V90" t="s">
        <v>47</v>
      </c>
      <c r="W90" t="s">
        <v>46</v>
      </c>
      <c r="X90" t="s">
        <v>47</v>
      </c>
      <c r="Y90" t="s">
        <v>47</v>
      </c>
      <c r="Z90" t="s">
        <v>47</v>
      </c>
      <c r="AA90" t="s">
        <v>47</v>
      </c>
      <c r="AB90" s="2" t="s">
        <v>617</v>
      </c>
      <c r="AC90" t="s">
        <v>42</v>
      </c>
      <c r="AD90" t="s">
        <v>42</v>
      </c>
      <c r="AE90" t="s">
        <v>42</v>
      </c>
      <c r="AF90" t="s">
        <v>42</v>
      </c>
      <c r="AG90" t="s">
        <v>42</v>
      </c>
      <c r="AH90" s="2" t="s">
        <v>42</v>
      </c>
    </row>
    <row r="91" spans="1:34" ht="300" x14ac:dyDescent="0.25">
      <c r="A91" s="8" t="s">
        <v>613</v>
      </c>
      <c r="B91" s="6" t="s">
        <v>203</v>
      </c>
      <c r="C91" s="7">
        <v>46217</v>
      </c>
      <c r="D91" s="9" t="str">
        <f>HYPERLINK("https://www.epingalert.org/en/Search?viewData= G/TBT/N/BDI/798, G/TBT/N/KEN/2092, G/TBT/N/RWA/1456, G/TBT/N/TZA/1635, G/TBT/N/UGA/2413"," G/TBT/N/BDI/798, G/TBT/N/KEN/2092, G/TBT/N/RWA/1456, G/TBT/N/TZA/1635, G/TBT/N/UGA/2413")</f>
        <v xml:space="preserve"> G/TBT/N/BDI/798, G/TBT/N/KEN/2092, G/TBT/N/RWA/1456, G/TBT/N/TZA/1635, G/TBT/N/UGA/2413</v>
      </c>
      <c r="E91" s="8" t="s">
        <v>611</v>
      </c>
      <c r="F91" s="8" t="s">
        <v>612</v>
      </c>
      <c r="G91" s="8" t="s">
        <v>42</v>
      </c>
      <c r="H91" s="8" t="s">
        <v>614</v>
      </c>
      <c r="I91" s="8" t="s">
        <v>615</v>
      </c>
      <c r="J91" s="8" t="s">
        <v>42</v>
      </c>
      <c r="K91" s="8" t="s">
        <v>143</v>
      </c>
      <c r="L91" s="6"/>
      <c r="M91" s="7">
        <v>46277</v>
      </c>
      <c r="N91" s="7">
        <v>46387</v>
      </c>
      <c r="O91" s="7" t="s">
        <v>76</v>
      </c>
      <c r="P91" s="6" t="s">
        <v>44</v>
      </c>
      <c r="Q91" s="8" t="s">
        <v>616</v>
      </c>
      <c r="R91" t="str">
        <f>HYPERLINK("https://docs.wto.org/imrd/directdoc.asp?DDFDocuments/t/G/TBTN26/BDI798.docx", "https://docs.wto.org/imrd/directdoc.asp?DDFDocuments/t/G/TBTN26/BDI798.docx")</f>
        <v>https://docs.wto.org/imrd/directdoc.asp?DDFDocuments/t/G/TBTN26/BDI798.docx</v>
      </c>
      <c r="S91" t="str">
        <f>HYPERLINK("https://docs.wto.org/imrd/directdoc.asp?DDFDocuments/u/G/TBTN26/BDI798.docx", "https://docs.wto.org/imrd/directdoc.asp?DDFDocuments/u/G/TBTN26/BDI798.docx")</f>
        <v>https://docs.wto.org/imrd/directdoc.asp?DDFDocuments/u/G/TBTN26/BDI798.docx</v>
      </c>
      <c r="T91" t="str">
        <f>HYPERLINK("https://docs.wto.org/imrd/directdoc.asp?DDFDocuments/v/G/TBTN26/BDI798.docx", "https://docs.wto.org/imrd/directdoc.asp?DDFDocuments/v/G/TBTN26/BDI798.docx")</f>
        <v>https://docs.wto.org/imrd/directdoc.asp?DDFDocuments/v/G/TBTN26/BDI798.docx</v>
      </c>
      <c r="U91" t="s">
        <v>46</v>
      </c>
      <c r="V91" t="s">
        <v>47</v>
      </c>
      <c r="W91" t="s">
        <v>46</v>
      </c>
      <c r="X91" t="s">
        <v>47</v>
      </c>
      <c r="Y91" t="s">
        <v>47</v>
      </c>
      <c r="Z91" t="s">
        <v>47</v>
      </c>
      <c r="AA91" t="s">
        <v>47</v>
      </c>
      <c r="AB91" s="2" t="s">
        <v>617</v>
      </c>
      <c r="AC91" t="s">
        <v>42</v>
      </c>
      <c r="AD91" t="s">
        <v>42</v>
      </c>
      <c r="AE91" t="s">
        <v>42</v>
      </c>
      <c r="AF91" t="s">
        <v>42</v>
      </c>
      <c r="AG91" t="s">
        <v>42</v>
      </c>
      <c r="AH91" s="2" t="s">
        <v>42</v>
      </c>
    </row>
    <row r="92" spans="1:34" ht="330" x14ac:dyDescent="0.25">
      <c r="A92" s="8" t="s">
        <v>613</v>
      </c>
      <c r="B92" s="6" t="s">
        <v>192</v>
      </c>
      <c r="C92" s="7">
        <v>46217</v>
      </c>
      <c r="D92" s="9" t="str">
        <f>HYPERLINK("https://www.epingalert.org/en/Search?viewData= G/TBT/N/BDI/799, G/TBT/N/KEN/2093, G/TBT/N/RWA/1457, G/TBT/N/TZA/1636, G/TBT/N/UGA/2414"," G/TBT/N/BDI/799, G/TBT/N/KEN/2093, G/TBT/N/RWA/1457, G/TBT/N/TZA/1636, G/TBT/N/UGA/2414")</f>
        <v xml:space="preserve"> G/TBT/N/BDI/799, G/TBT/N/KEN/2093, G/TBT/N/RWA/1457, G/TBT/N/TZA/1636, G/TBT/N/UGA/2414</v>
      </c>
      <c r="E92" s="8" t="s">
        <v>618</v>
      </c>
      <c r="F92" s="8" t="s">
        <v>619</v>
      </c>
      <c r="G92" s="8" t="s">
        <v>42</v>
      </c>
      <c r="H92" s="8" t="s">
        <v>614</v>
      </c>
      <c r="I92" s="8" t="s">
        <v>615</v>
      </c>
      <c r="J92" s="8" t="s">
        <v>42</v>
      </c>
      <c r="K92" s="8" t="s">
        <v>143</v>
      </c>
      <c r="L92" s="6"/>
      <c r="M92" s="7">
        <v>46277</v>
      </c>
      <c r="N92" s="7">
        <v>46387</v>
      </c>
      <c r="O92" s="7" t="s">
        <v>76</v>
      </c>
      <c r="P92" s="6" t="s">
        <v>44</v>
      </c>
      <c r="Q92" s="8" t="s">
        <v>620</v>
      </c>
      <c r="R92" t="str">
        <f>HYPERLINK("https://docs.wto.org/imrd/directdoc.asp?DDFDocuments/t/G/TBTN26/BDI799.docx", "https://docs.wto.org/imrd/directdoc.asp?DDFDocuments/t/G/TBTN26/BDI799.docx")</f>
        <v>https://docs.wto.org/imrd/directdoc.asp?DDFDocuments/t/G/TBTN26/BDI799.docx</v>
      </c>
      <c r="S92" t="str">
        <f>HYPERLINK("https://docs.wto.org/imrd/directdoc.asp?DDFDocuments/u/G/TBTN26/BDI799.docx", "https://docs.wto.org/imrd/directdoc.asp?DDFDocuments/u/G/TBTN26/BDI799.docx")</f>
        <v>https://docs.wto.org/imrd/directdoc.asp?DDFDocuments/u/G/TBTN26/BDI799.docx</v>
      </c>
      <c r="T92" t="str">
        <f>HYPERLINK("https://docs.wto.org/imrd/directdoc.asp?DDFDocuments/v/G/TBTN26/BDI799.docx", "https://docs.wto.org/imrd/directdoc.asp?DDFDocuments/v/G/TBTN26/BDI799.docx")</f>
        <v>https://docs.wto.org/imrd/directdoc.asp?DDFDocuments/v/G/TBTN26/BDI799.docx</v>
      </c>
      <c r="U92" t="s">
        <v>46</v>
      </c>
      <c r="V92" t="s">
        <v>47</v>
      </c>
      <c r="W92" t="s">
        <v>46</v>
      </c>
      <c r="X92" t="s">
        <v>47</v>
      </c>
      <c r="Y92" t="s">
        <v>47</v>
      </c>
      <c r="Z92" t="s">
        <v>47</v>
      </c>
      <c r="AA92" t="s">
        <v>47</v>
      </c>
      <c r="AB92" s="2" t="s">
        <v>621</v>
      </c>
      <c r="AC92" t="s">
        <v>42</v>
      </c>
      <c r="AD92" t="s">
        <v>42</v>
      </c>
      <c r="AE92" t="s">
        <v>42</v>
      </c>
      <c r="AF92" t="s">
        <v>42</v>
      </c>
      <c r="AG92" t="s">
        <v>42</v>
      </c>
      <c r="AH92" s="2" t="s">
        <v>42</v>
      </c>
    </row>
    <row r="93" spans="1:34" ht="330" x14ac:dyDescent="0.25">
      <c r="A93" s="8" t="s">
        <v>613</v>
      </c>
      <c r="B93" s="6" t="s">
        <v>69</v>
      </c>
      <c r="C93" s="7">
        <v>46217</v>
      </c>
      <c r="D93" s="9" t="str">
        <f>HYPERLINK("https://www.epingalert.org/en/Search?viewData= G/TBT/N/BDI/799, G/TBT/N/KEN/2093, G/TBT/N/RWA/1457, G/TBT/N/TZA/1636, G/TBT/N/UGA/2414"," G/TBT/N/BDI/799, G/TBT/N/KEN/2093, G/TBT/N/RWA/1457, G/TBT/N/TZA/1636, G/TBT/N/UGA/2414")</f>
        <v xml:space="preserve"> G/TBT/N/BDI/799, G/TBT/N/KEN/2093, G/TBT/N/RWA/1457, G/TBT/N/TZA/1636, G/TBT/N/UGA/2414</v>
      </c>
      <c r="E93" s="8" t="s">
        <v>618</v>
      </c>
      <c r="F93" s="8" t="s">
        <v>619</v>
      </c>
      <c r="G93" s="8" t="s">
        <v>42</v>
      </c>
      <c r="H93" s="8" t="s">
        <v>614</v>
      </c>
      <c r="I93" s="8" t="s">
        <v>615</v>
      </c>
      <c r="J93" s="8" t="s">
        <v>42</v>
      </c>
      <c r="K93" s="8" t="s">
        <v>143</v>
      </c>
      <c r="L93" s="6"/>
      <c r="M93" s="7">
        <v>46277</v>
      </c>
      <c r="N93" s="7">
        <v>46387</v>
      </c>
      <c r="O93" s="7" t="s">
        <v>76</v>
      </c>
      <c r="P93" s="6" t="s">
        <v>44</v>
      </c>
      <c r="Q93" s="8" t="s">
        <v>620</v>
      </c>
      <c r="R93" t="str">
        <f>HYPERLINK("https://docs.wto.org/imrd/directdoc.asp?DDFDocuments/t/G/TBTN26/BDI799.docx", "https://docs.wto.org/imrd/directdoc.asp?DDFDocuments/t/G/TBTN26/BDI799.docx")</f>
        <v>https://docs.wto.org/imrd/directdoc.asp?DDFDocuments/t/G/TBTN26/BDI799.docx</v>
      </c>
      <c r="S93" t="str">
        <f>HYPERLINK("https://docs.wto.org/imrd/directdoc.asp?DDFDocuments/u/G/TBTN26/BDI799.docx", "https://docs.wto.org/imrd/directdoc.asp?DDFDocuments/u/G/TBTN26/BDI799.docx")</f>
        <v>https://docs.wto.org/imrd/directdoc.asp?DDFDocuments/u/G/TBTN26/BDI799.docx</v>
      </c>
      <c r="T93" t="str">
        <f>HYPERLINK("https://docs.wto.org/imrd/directdoc.asp?DDFDocuments/v/G/TBTN26/BDI799.docx", "https://docs.wto.org/imrd/directdoc.asp?DDFDocuments/v/G/TBTN26/BDI799.docx")</f>
        <v>https://docs.wto.org/imrd/directdoc.asp?DDFDocuments/v/G/TBTN26/BDI799.docx</v>
      </c>
      <c r="U93" t="s">
        <v>46</v>
      </c>
      <c r="V93" t="s">
        <v>47</v>
      </c>
      <c r="W93" t="s">
        <v>46</v>
      </c>
      <c r="X93" t="s">
        <v>47</v>
      </c>
      <c r="Y93" t="s">
        <v>47</v>
      </c>
      <c r="Z93" t="s">
        <v>47</v>
      </c>
      <c r="AA93" t="s">
        <v>47</v>
      </c>
      <c r="AB93" s="2" t="s">
        <v>621</v>
      </c>
      <c r="AC93" t="s">
        <v>42</v>
      </c>
      <c r="AD93" t="s">
        <v>42</v>
      </c>
      <c r="AE93" t="s">
        <v>42</v>
      </c>
      <c r="AF93" t="s">
        <v>42</v>
      </c>
      <c r="AG93" t="s">
        <v>42</v>
      </c>
      <c r="AH93" s="2" t="s">
        <v>42</v>
      </c>
    </row>
    <row r="94" spans="1:34" ht="330" x14ac:dyDescent="0.25">
      <c r="A94" s="8" t="s">
        <v>613</v>
      </c>
      <c r="B94" s="6" t="s">
        <v>201</v>
      </c>
      <c r="C94" s="7">
        <v>46217</v>
      </c>
      <c r="D94" s="9" t="str">
        <f>HYPERLINK("https://www.epingalert.org/en/Search?viewData= G/TBT/N/BDI/799, G/TBT/N/KEN/2093, G/TBT/N/RWA/1457, G/TBT/N/TZA/1636, G/TBT/N/UGA/2414"," G/TBT/N/BDI/799, G/TBT/N/KEN/2093, G/TBT/N/RWA/1457, G/TBT/N/TZA/1636, G/TBT/N/UGA/2414")</f>
        <v xml:space="preserve"> G/TBT/N/BDI/799, G/TBT/N/KEN/2093, G/TBT/N/RWA/1457, G/TBT/N/TZA/1636, G/TBT/N/UGA/2414</v>
      </c>
      <c r="E94" s="8" t="s">
        <v>618</v>
      </c>
      <c r="F94" s="8" t="s">
        <v>619</v>
      </c>
      <c r="G94" s="8" t="s">
        <v>42</v>
      </c>
      <c r="H94" s="8" t="s">
        <v>614</v>
      </c>
      <c r="I94" s="8" t="s">
        <v>615</v>
      </c>
      <c r="J94" s="8" t="s">
        <v>42</v>
      </c>
      <c r="K94" s="8" t="s">
        <v>143</v>
      </c>
      <c r="L94" s="6"/>
      <c r="M94" s="7">
        <v>46277</v>
      </c>
      <c r="N94" s="7">
        <v>46387</v>
      </c>
      <c r="O94" s="7" t="s">
        <v>76</v>
      </c>
      <c r="P94" s="6" t="s">
        <v>44</v>
      </c>
      <c r="Q94" s="8" t="s">
        <v>620</v>
      </c>
      <c r="R94" t="str">
        <f>HYPERLINK("https://docs.wto.org/imrd/directdoc.asp?DDFDocuments/t/G/TBTN26/BDI799.docx", "https://docs.wto.org/imrd/directdoc.asp?DDFDocuments/t/G/TBTN26/BDI799.docx")</f>
        <v>https://docs.wto.org/imrd/directdoc.asp?DDFDocuments/t/G/TBTN26/BDI799.docx</v>
      </c>
      <c r="S94" t="str">
        <f>HYPERLINK("https://docs.wto.org/imrd/directdoc.asp?DDFDocuments/u/G/TBTN26/BDI799.docx", "https://docs.wto.org/imrd/directdoc.asp?DDFDocuments/u/G/TBTN26/BDI799.docx")</f>
        <v>https://docs.wto.org/imrd/directdoc.asp?DDFDocuments/u/G/TBTN26/BDI799.docx</v>
      </c>
      <c r="T94" t="str">
        <f>HYPERLINK("https://docs.wto.org/imrd/directdoc.asp?DDFDocuments/v/G/TBTN26/BDI799.docx", "https://docs.wto.org/imrd/directdoc.asp?DDFDocuments/v/G/TBTN26/BDI799.docx")</f>
        <v>https://docs.wto.org/imrd/directdoc.asp?DDFDocuments/v/G/TBTN26/BDI799.docx</v>
      </c>
      <c r="U94" t="s">
        <v>46</v>
      </c>
      <c r="V94" t="s">
        <v>47</v>
      </c>
      <c r="W94" t="s">
        <v>46</v>
      </c>
      <c r="X94" t="s">
        <v>47</v>
      </c>
      <c r="Y94" t="s">
        <v>47</v>
      </c>
      <c r="Z94" t="s">
        <v>47</v>
      </c>
      <c r="AA94" t="s">
        <v>47</v>
      </c>
      <c r="AB94" s="2" t="s">
        <v>621</v>
      </c>
      <c r="AC94" t="s">
        <v>42</v>
      </c>
      <c r="AD94" t="s">
        <v>42</v>
      </c>
      <c r="AE94" t="s">
        <v>42</v>
      </c>
      <c r="AF94" t="s">
        <v>42</v>
      </c>
      <c r="AG94" t="s">
        <v>42</v>
      </c>
      <c r="AH94" s="2" t="s">
        <v>42</v>
      </c>
    </row>
    <row r="95" spans="1:34" ht="330" x14ac:dyDescent="0.25">
      <c r="A95" s="8" t="s">
        <v>613</v>
      </c>
      <c r="B95" s="6" t="s">
        <v>202</v>
      </c>
      <c r="C95" s="7">
        <v>46217</v>
      </c>
      <c r="D95" s="9" t="str">
        <f>HYPERLINK("https://www.epingalert.org/en/Search?viewData= G/TBT/N/BDI/799, G/TBT/N/KEN/2093, G/TBT/N/RWA/1457, G/TBT/N/TZA/1636, G/TBT/N/UGA/2414"," G/TBT/N/BDI/799, G/TBT/N/KEN/2093, G/TBT/N/RWA/1457, G/TBT/N/TZA/1636, G/TBT/N/UGA/2414")</f>
        <v xml:space="preserve"> G/TBT/N/BDI/799, G/TBT/N/KEN/2093, G/TBT/N/RWA/1457, G/TBT/N/TZA/1636, G/TBT/N/UGA/2414</v>
      </c>
      <c r="E95" s="8" t="s">
        <v>618</v>
      </c>
      <c r="F95" s="8" t="s">
        <v>619</v>
      </c>
      <c r="G95" s="8" t="s">
        <v>42</v>
      </c>
      <c r="H95" s="8" t="s">
        <v>614</v>
      </c>
      <c r="I95" s="8" t="s">
        <v>615</v>
      </c>
      <c r="J95" s="8" t="s">
        <v>42</v>
      </c>
      <c r="K95" s="8" t="s">
        <v>143</v>
      </c>
      <c r="L95" s="6"/>
      <c r="M95" s="7">
        <v>46277</v>
      </c>
      <c r="N95" s="7">
        <v>46387</v>
      </c>
      <c r="O95" s="7" t="s">
        <v>76</v>
      </c>
      <c r="P95" s="6" t="s">
        <v>44</v>
      </c>
      <c r="Q95" s="8" t="s">
        <v>620</v>
      </c>
      <c r="R95" t="str">
        <f>HYPERLINK("https://docs.wto.org/imrd/directdoc.asp?DDFDocuments/t/G/TBTN26/BDI799.docx", "https://docs.wto.org/imrd/directdoc.asp?DDFDocuments/t/G/TBTN26/BDI799.docx")</f>
        <v>https://docs.wto.org/imrd/directdoc.asp?DDFDocuments/t/G/TBTN26/BDI799.docx</v>
      </c>
      <c r="S95" t="str">
        <f>HYPERLINK("https://docs.wto.org/imrd/directdoc.asp?DDFDocuments/u/G/TBTN26/BDI799.docx", "https://docs.wto.org/imrd/directdoc.asp?DDFDocuments/u/G/TBTN26/BDI799.docx")</f>
        <v>https://docs.wto.org/imrd/directdoc.asp?DDFDocuments/u/G/TBTN26/BDI799.docx</v>
      </c>
      <c r="T95" t="str">
        <f>HYPERLINK("https://docs.wto.org/imrd/directdoc.asp?DDFDocuments/v/G/TBTN26/BDI799.docx", "https://docs.wto.org/imrd/directdoc.asp?DDFDocuments/v/G/TBTN26/BDI799.docx")</f>
        <v>https://docs.wto.org/imrd/directdoc.asp?DDFDocuments/v/G/TBTN26/BDI799.docx</v>
      </c>
      <c r="U95" t="s">
        <v>46</v>
      </c>
      <c r="V95" t="s">
        <v>47</v>
      </c>
      <c r="W95" t="s">
        <v>46</v>
      </c>
      <c r="X95" t="s">
        <v>47</v>
      </c>
      <c r="Y95" t="s">
        <v>47</v>
      </c>
      <c r="Z95" t="s">
        <v>47</v>
      </c>
      <c r="AA95" t="s">
        <v>47</v>
      </c>
      <c r="AB95" s="2" t="s">
        <v>621</v>
      </c>
      <c r="AC95" t="s">
        <v>42</v>
      </c>
      <c r="AD95" t="s">
        <v>42</v>
      </c>
      <c r="AE95" t="s">
        <v>42</v>
      </c>
      <c r="AF95" t="s">
        <v>42</v>
      </c>
      <c r="AG95" t="s">
        <v>42</v>
      </c>
      <c r="AH95" s="2" t="s">
        <v>42</v>
      </c>
    </row>
    <row r="96" spans="1:34" ht="330" x14ac:dyDescent="0.25">
      <c r="A96" s="8" t="s">
        <v>613</v>
      </c>
      <c r="B96" s="6" t="s">
        <v>203</v>
      </c>
      <c r="C96" s="7">
        <v>46217</v>
      </c>
      <c r="D96" s="9" t="str">
        <f>HYPERLINK("https://www.epingalert.org/en/Search?viewData= G/TBT/N/BDI/799, G/TBT/N/KEN/2093, G/TBT/N/RWA/1457, G/TBT/N/TZA/1636, G/TBT/N/UGA/2414"," G/TBT/N/BDI/799, G/TBT/N/KEN/2093, G/TBT/N/RWA/1457, G/TBT/N/TZA/1636, G/TBT/N/UGA/2414")</f>
        <v xml:space="preserve"> G/TBT/N/BDI/799, G/TBT/N/KEN/2093, G/TBT/N/RWA/1457, G/TBT/N/TZA/1636, G/TBT/N/UGA/2414</v>
      </c>
      <c r="E96" s="8" t="s">
        <v>618</v>
      </c>
      <c r="F96" s="8" t="s">
        <v>619</v>
      </c>
      <c r="G96" s="8" t="s">
        <v>42</v>
      </c>
      <c r="H96" s="8" t="s">
        <v>614</v>
      </c>
      <c r="I96" s="8" t="s">
        <v>615</v>
      </c>
      <c r="J96" s="8" t="s">
        <v>42</v>
      </c>
      <c r="K96" s="8" t="s">
        <v>143</v>
      </c>
      <c r="L96" s="6"/>
      <c r="M96" s="7">
        <v>46277</v>
      </c>
      <c r="N96" s="7">
        <v>46387</v>
      </c>
      <c r="O96" s="7" t="s">
        <v>76</v>
      </c>
      <c r="P96" s="6" t="s">
        <v>44</v>
      </c>
      <c r="Q96" s="8" t="s">
        <v>620</v>
      </c>
      <c r="R96" t="str">
        <f>HYPERLINK("https://docs.wto.org/imrd/directdoc.asp?DDFDocuments/t/G/TBTN26/BDI799.docx", "https://docs.wto.org/imrd/directdoc.asp?DDFDocuments/t/G/TBTN26/BDI799.docx")</f>
        <v>https://docs.wto.org/imrd/directdoc.asp?DDFDocuments/t/G/TBTN26/BDI799.docx</v>
      </c>
      <c r="S96" t="str">
        <f>HYPERLINK("https://docs.wto.org/imrd/directdoc.asp?DDFDocuments/u/G/TBTN26/BDI799.docx", "https://docs.wto.org/imrd/directdoc.asp?DDFDocuments/u/G/TBTN26/BDI799.docx")</f>
        <v>https://docs.wto.org/imrd/directdoc.asp?DDFDocuments/u/G/TBTN26/BDI799.docx</v>
      </c>
      <c r="T96" t="str">
        <f>HYPERLINK("https://docs.wto.org/imrd/directdoc.asp?DDFDocuments/v/G/TBTN26/BDI799.docx", "https://docs.wto.org/imrd/directdoc.asp?DDFDocuments/v/G/TBTN26/BDI799.docx")</f>
        <v>https://docs.wto.org/imrd/directdoc.asp?DDFDocuments/v/G/TBTN26/BDI799.docx</v>
      </c>
      <c r="U96" t="s">
        <v>46</v>
      </c>
      <c r="V96" t="s">
        <v>47</v>
      </c>
      <c r="W96" t="s">
        <v>46</v>
      </c>
      <c r="X96" t="s">
        <v>47</v>
      </c>
      <c r="Y96" t="s">
        <v>47</v>
      </c>
      <c r="Z96" t="s">
        <v>47</v>
      </c>
      <c r="AA96" t="s">
        <v>47</v>
      </c>
      <c r="AB96" s="2" t="s">
        <v>621</v>
      </c>
      <c r="AC96" t="s">
        <v>42</v>
      </c>
      <c r="AD96" t="s">
        <v>42</v>
      </c>
      <c r="AE96" t="s">
        <v>42</v>
      </c>
      <c r="AF96" t="s">
        <v>42</v>
      </c>
      <c r="AG96" t="s">
        <v>42</v>
      </c>
      <c r="AH96" s="2" t="s">
        <v>42</v>
      </c>
    </row>
    <row r="97" spans="1:34" ht="90" x14ac:dyDescent="0.25">
      <c r="A97" s="8" t="s">
        <v>624</v>
      </c>
      <c r="B97" s="6" t="s">
        <v>192</v>
      </c>
      <c r="C97" s="7">
        <v>46217</v>
      </c>
      <c r="D97" s="9" t="str">
        <f>HYPERLINK("https://www.epingalert.org/en/Search?viewData= G/TBT/N/BDI/800, G/TBT/N/KEN/2094, G/TBT/N/RWA/1458, G/TBT/N/TZA/1637, G/TBT/N/UGA/2415"," G/TBT/N/BDI/800, G/TBT/N/KEN/2094, G/TBT/N/RWA/1458, G/TBT/N/TZA/1637, G/TBT/N/UGA/2415")</f>
        <v xml:space="preserve"> G/TBT/N/BDI/800, G/TBT/N/KEN/2094, G/TBT/N/RWA/1458, G/TBT/N/TZA/1637, G/TBT/N/UGA/2415</v>
      </c>
      <c r="E97" s="8" t="s">
        <v>622</v>
      </c>
      <c r="F97" s="8" t="s">
        <v>623</v>
      </c>
      <c r="G97" s="8" t="s">
        <v>625</v>
      </c>
      <c r="H97" s="8" t="s">
        <v>626</v>
      </c>
      <c r="I97" s="8" t="s">
        <v>627</v>
      </c>
      <c r="J97" s="8" t="s">
        <v>42</v>
      </c>
      <c r="K97" s="8" t="s">
        <v>42</v>
      </c>
      <c r="L97" s="6"/>
      <c r="M97" s="7">
        <v>46277</v>
      </c>
      <c r="N97" s="7" t="s">
        <v>628</v>
      </c>
      <c r="O97" s="7" t="s">
        <v>76</v>
      </c>
      <c r="P97" s="6" t="s">
        <v>44</v>
      </c>
      <c r="Q97" s="8" t="s">
        <v>629</v>
      </c>
      <c r="R97" t="str">
        <f>HYPERLINK("https://docs.wto.org/imrd/directdoc.asp?DDFDocuments/t/G/TBTN26/BDI800.docx", "https://docs.wto.org/imrd/directdoc.asp?DDFDocuments/t/G/TBTN26/BDI800.docx")</f>
        <v>https://docs.wto.org/imrd/directdoc.asp?DDFDocuments/t/G/TBTN26/BDI800.docx</v>
      </c>
      <c r="S97" t="str">
        <f>HYPERLINK("https://docs.wto.org/imrd/directdoc.asp?DDFDocuments/u/G/TBTN26/BDI800.docx", "https://docs.wto.org/imrd/directdoc.asp?DDFDocuments/u/G/TBTN26/BDI800.docx")</f>
        <v>https://docs.wto.org/imrd/directdoc.asp?DDFDocuments/u/G/TBTN26/BDI800.docx</v>
      </c>
      <c r="T97" t="str">
        <f>HYPERLINK("https://docs.wto.org/imrd/directdoc.asp?DDFDocuments/v/G/TBTN26/BDI800.docx", "https://docs.wto.org/imrd/directdoc.asp?DDFDocuments/v/G/TBTN26/BDI800.docx")</f>
        <v>https://docs.wto.org/imrd/directdoc.asp?DDFDocuments/v/G/TBTN26/BDI800.docx</v>
      </c>
      <c r="U97" t="s">
        <v>46</v>
      </c>
      <c r="V97" t="s">
        <v>47</v>
      </c>
      <c r="W97" t="s">
        <v>47</v>
      </c>
      <c r="X97" t="s">
        <v>47</v>
      </c>
      <c r="Y97" t="s">
        <v>47</v>
      </c>
      <c r="Z97" t="s">
        <v>47</v>
      </c>
      <c r="AA97" t="s">
        <v>47</v>
      </c>
      <c r="AB97" s="2" t="s">
        <v>630</v>
      </c>
      <c r="AC97" t="s">
        <v>42</v>
      </c>
      <c r="AD97" t="s">
        <v>42</v>
      </c>
      <c r="AE97" t="s">
        <v>42</v>
      </c>
      <c r="AF97" t="s">
        <v>42</v>
      </c>
      <c r="AG97" t="s">
        <v>42</v>
      </c>
      <c r="AH97" s="2" t="s">
        <v>42</v>
      </c>
    </row>
    <row r="98" spans="1:34" ht="90" x14ac:dyDescent="0.25">
      <c r="A98" s="8" t="s">
        <v>624</v>
      </c>
      <c r="B98" s="6" t="s">
        <v>69</v>
      </c>
      <c r="C98" s="7">
        <v>46217</v>
      </c>
      <c r="D98" s="9" t="str">
        <f>HYPERLINK("https://www.epingalert.org/en/Search?viewData= G/TBT/N/BDI/800, G/TBT/N/KEN/2094, G/TBT/N/RWA/1458, G/TBT/N/TZA/1637, G/TBT/N/UGA/2415"," G/TBT/N/BDI/800, G/TBT/N/KEN/2094, G/TBT/N/RWA/1458, G/TBT/N/TZA/1637, G/TBT/N/UGA/2415")</f>
        <v xml:space="preserve"> G/TBT/N/BDI/800, G/TBT/N/KEN/2094, G/TBT/N/RWA/1458, G/TBT/N/TZA/1637, G/TBT/N/UGA/2415</v>
      </c>
      <c r="E98" s="8" t="s">
        <v>622</v>
      </c>
      <c r="F98" s="8" t="s">
        <v>623</v>
      </c>
      <c r="G98" s="8" t="s">
        <v>625</v>
      </c>
      <c r="H98" s="8" t="s">
        <v>626</v>
      </c>
      <c r="I98" s="8" t="s">
        <v>627</v>
      </c>
      <c r="J98" s="8" t="s">
        <v>42</v>
      </c>
      <c r="K98" s="8" t="s">
        <v>42</v>
      </c>
      <c r="L98" s="6"/>
      <c r="M98" s="7">
        <v>46277</v>
      </c>
      <c r="N98" s="7" t="s">
        <v>628</v>
      </c>
      <c r="O98" s="7" t="s">
        <v>76</v>
      </c>
      <c r="P98" s="6" t="s">
        <v>44</v>
      </c>
      <c r="Q98" s="8" t="s">
        <v>629</v>
      </c>
      <c r="R98" t="str">
        <f>HYPERLINK("https://docs.wto.org/imrd/directdoc.asp?DDFDocuments/t/G/TBTN26/BDI800.docx", "https://docs.wto.org/imrd/directdoc.asp?DDFDocuments/t/G/TBTN26/BDI800.docx")</f>
        <v>https://docs.wto.org/imrd/directdoc.asp?DDFDocuments/t/G/TBTN26/BDI800.docx</v>
      </c>
      <c r="S98" t="str">
        <f>HYPERLINK("https://docs.wto.org/imrd/directdoc.asp?DDFDocuments/u/G/TBTN26/BDI800.docx", "https://docs.wto.org/imrd/directdoc.asp?DDFDocuments/u/G/TBTN26/BDI800.docx")</f>
        <v>https://docs.wto.org/imrd/directdoc.asp?DDFDocuments/u/G/TBTN26/BDI800.docx</v>
      </c>
      <c r="T98" t="str">
        <f>HYPERLINK("https://docs.wto.org/imrd/directdoc.asp?DDFDocuments/v/G/TBTN26/BDI800.docx", "https://docs.wto.org/imrd/directdoc.asp?DDFDocuments/v/G/TBTN26/BDI800.docx")</f>
        <v>https://docs.wto.org/imrd/directdoc.asp?DDFDocuments/v/G/TBTN26/BDI800.docx</v>
      </c>
      <c r="U98" t="s">
        <v>46</v>
      </c>
      <c r="V98" t="s">
        <v>47</v>
      </c>
      <c r="W98" t="s">
        <v>47</v>
      </c>
      <c r="X98" t="s">
        <v>47</v>
      </c>
      <c r="Y98" t="s">
        <v>47</v>
      </c>
      <c r="Z98" t="s">
        <v>47</v>
      </c>
      <c r="AA98" t="s">
        <v>47</v>
      </c>
      <c r="AB98" s="2" t="s">
        <v>630</v>
      </c>
      <c r="AC98" t="s">
        <v>42</v>
      </c>
      <c r="AD98" t="s">
        <v>42</v>
      </c>
      <c r="AE98" t="s">
        <v>42</v>
      </c>
      <c r="AF98" t="s">
        <v>42</v>
      </c>
      <c r="AG98" t="s">
        <v>42</v>
      </c>
      <c r="AH98" s="2" t="s">
        <v>42</v>
      </c>
    </row>
    <row r="99" spans="1:34" ht="90" x14ac:dyDescent="0.25">
      <c r="A99" s="8" t="s">
        <v>624</v>
      </c>
      <c r="B99" s="6" t="s">
        <v>201</v>
      </c>
      <c r="C99" s="7">
        <v>46217</v>
      </c>
      <c r="D99" s="9" t="str">
        <f>HYPERLINK("https://www.epingalert.org/en/Search?viewData= G/TBT/N/BDI/800, G/TBT/N/KEN/2094, G/TBT/N/RWA/1458, G/TBT/N/TZA/1637, G/TBT/N/UGA/2415"," G/TBT/N/BDI/800, G/TBT/N/KEN/2094, G/TBT/N/RWA/1458, G/TBT/N/TZA/1637, G/TBT/N/UGA/2415")</f>
        <v xml:space="preserve"> G/TBT/N/BDI/800, G/TBT/N/KEN/2094, G/TBT/N/RWA/1458, G/TBT/N/TZA/1637, G/TBT/N/UGA/2415</v>
      </c>
      <c r="E99" s="8" t="s">
        <v>622</v>
      </c>
      <c r="F99" s="8" t="s">
        <v>623</v>
      </c>
      <c r="G99" s="8" t="s">
        <v>625</v>
      </c>
      <c r="H99" s="8" t="s">
        <v>626</v>
      </c>
      <c r="I99" s="8" t="s">
        <v>627</v>
      </c>
      <c r="J99" s="8" t="s">
        <v>42</v>
      </c>
      <c r="K99" s="8" t="s">
        <v>42</v>
      </c>
      <c r="L99" s="6"/>
      <c r="M99" s="7">
        <v>46277</v>
      </c>
      <c r="N99" s="7" t="s">
        <v>628</v>
      </c>
      <c r="O99" s="7" t="s">
        <v>76</v>
      </c>
      <c r="P99" s="6" t="s">
        <v>44</v>
      </c>
      <c r="Q99" s="8" t="s">
        <v>629</v>
      </c>
      <c r="R99" t="str">
        <f>HYPERLINK("https://docs.wto.org/imrd/directdoc.asp?DDFDocuments/t/G/TBTN26/BDI800.docx", "https://docs.wto.org/imrd/directdoc.asp?DDFDocuments/t/G/TBTN26/BDI800.docx")</f>
        <v>https://docs.wto.org/imrd/directdoc.asp?DDFDocuments/t/G/TBTN26/BDI800.docx</v>
      </c>
      <c r="S99" t="str">
        <f>HYPERLINK("https://docs.wto.org/imrd/directdoc.asp?DDFDocuments/u/G/TBTN26/BDI800.docx", "https://docs.wto.org/imrd/directdoc.asp?DDFDocuments/u/G/TBTN26/BDI800.docx")</f>
        <v>https://docs.wto.org/imrd/directdoc.asp?DDFDocuments/u/G/TBTN26/BDI800.docx</v>
      </c>
      <c r="T99" t="str">
        <f>HYPERLINK("https://docs.wto.org/imrd/directdoc.asp?DDFDocuments/v/G/TBTN26/BDI800.docx", "https://docs.wto.org/imrd/directdoc.asp?DDFDocuments/v/G/TBTN26/BDI800.docx")</f>
        <v>https://docs.wto.org/imrd/directdoc.asp?DDFDocuments/v/G/TBTN26/BDI800.docx</v>
      </c>
      <c r="U99" t="s">
        <v>46</v>
      </c>
      <c r="V99" t="s">
        <v>47</v>
      </c>
      <c r="W99" t="s">
        <v>47</v>
      </c>
      <c r="X99" t="s">
        <v>47</v>
      </c>
      <c r="Y99" t="s">
        <v>47</v>
      </c>
      <c r="Z99" t="s">
        <v>47</v>
      </c>
      <c r="AA99" t="s">
        <v>47</v>
      </c>
      <c r="AB99" s="2" t="s">
        <v>630</v>
      </c>
      <c r="AC99" t="s">
        <v>42</v>
      </c>
      <c r="AD99" t="s">
        <v>42</v>
      </c>
      <c r="AE99" t="s">
        <v>42</v>
      </c>
      <c r="AF99" t="s">
        <v>42</v>
      </c>
      <c r="AG99" t="s">
        <v>42</v>
      </c>
      <c r="AH99" s="2" t="s">
        <v>42</v>
      </c>
    </row>
    <row r="100" spans="1:34" ht="90" x14ac:dyDescent="0.25">
      <c r="A100" s="8" t="s">
        <v>624</v>
      </c>
      <c r="B100" s="6" t="s">
        <v>202</v>
      </c>
      <c r="C100" s="7">
        <v>46217</v>
      </c>
      <c r="D100" s="9" t="str">
        <f>HYPERLINK("https://www.epingalert.org/en/Search?viewData= G/TBT/N/BDI/800, G/TBT/N/KEN/2094, G/TBT/N/RWA/1458, G/TBT/N/TZA/1637, G/TBT/N/UGA/2415"," G/TBT/N/BDI/800, G/TBT/N/KEN/2094, G/TBT/N/RWA/1458, G/TBT/N/TZA/1637, G/TBT/N/UGA/2415")</f>
        <v xml:space="preserve"> G/TBT/N/BDI/800, G/TBT/N/KEN/2094, G/TBT/N/RWA/1458, G/TBT/N/TZA/1637, G/TBT/N/UGA/2415</v>
      </c>
      <c r="E100" s="8" t="s">
        <v>622</v>
      </c>
      <c r="F100" s="8" t="s">
        <v>623</v>
      </c>
      <c r="G100" s="8" t="s">
        <v>625</v>
      </c>
      <c r="H100" s="8" t="s">
        <v>626</v>
      </c>
      <c r="I100" s="8" t="s">
        <v>627</v>
      </c>
      <c r="J100" s="8" t="s">
        <v>42</v>
      </c>
      <c r="K100" s="8" t="s">
        <v>42</v>
      </c>
      <c r="L100" s="6"/>
      <c r="M100" s="7">
        <v>46277</v>
      </c>
      <c r="N100" s="7" t="s">
        <v>628</v>
      </c>
      <c r="O100" s="7" t="s">
        <v>76</v>
      </c>
      <c r="P100" s="6" t="s">
        <v>44</v>
      </c>
      <c r="Q100" s="8" t="s">
        <v>629</v>
      </c>
      <c r="R100" t="str">
        <f>HYPERLINK("https://docs.wto.org/imrd/directdoc.asp?DDFDocuments/t/G/TBTN26/BDI800.docx", "https://docs.wto.org/imrd/directdoc.asp?DDFDocuments/t/G/TBTN26/BDI800.docx")</f>
        <v>https://docs.wto.org/imrd/directdoc.asp?DDFDocuments/t/G/TBTN26/BDI800.docx</v>
      </c>
      <c r="S100" t="str">
        <f>HYPERLINK("https://docs.wto.org/imrd/directdoc.asp?DDFDocuments/u/G/TBTN26/BDI800.docx", "https://docs.wto.org/imrd/directdoc.asp?DDFDocuments/u/G/TBTN26/BDI800.docx")</f>
        <v>https://docs.wto.org/imrd/directdoc.asp?DDFDocuments/u/G/TBTN26/BDI800.docx</v>
      </c>
      <c r="T100" t="str">
        <f>HYPERLINK("https://docs.wto.org/imrd/directdoc.asp?DDFDocuments/v/G/TBTN26/BDI800.docx", "https://docs.wto.org/imrd/directdoc.asp?DDFDocuments/v/G/TBTN26/BDI800.docx")</f>
        <v>https://docs.wto.org/imrd/directdoc.asp?DDFDocuments/v/G/TBTN26/BDI800.docx</v>
      </c>
      <c r="U100" t="s">
        <v>46</v>
      </c>
      <c r="V100" t="s">
        <v>47</v>
      </c>
      <c r="W100" t="s">
        <v>47</v>
      </c>
      <c r="X100" t="s">
        <v>47</v>
      </c>
      <c r="Y100" t="s">
        <v>47</v>
      </c>
      <c r="Z100" t="s">
        <v>47</v>
      </c>
      <c r="AA100" t="s">
        <v>47</v>
      </c>
      <c r="AB100" s="2" t="s">
        <v>630</v>
      </c>
      <c r="AC100" t="s">
        <v>42</v>
      </c>
      <c r="AD100" t="s">
        <v>42</v>
      </c>
      <c r="AE100" t="s">
        <v>42</v>
      </c>
      <c r="AF100" t="s">
        <v>42</v>
      </c>
      <c r="AG100" t="s">
        <v>42</v>
      </c>
      <c r="AH100" s="2" t="s">
        <v>42</v>
      </c>
    </row>
    <row r="101" spans="1:34" ht="90" x14ac:dyDescent="0.25">
      <c r="A101" s="8" t="s">
        <v>624</v>
      </c>
      <c r="B101" s="6" t="s">
        <v>203</v>
      </c>
      <c r="C101" s="7">
        <v>46217</v>
      </c>
      <c r="D101" s="9" t="str">
        <f>HYPERLINK("https://www.epingalert.org/en/Search?viewData= G/TBT/N/BDI/800, G/TBT/N/KEN/2094, G/TBT/N/RWA/1458, G/TBT/N/TZA/1637, G/TBT/N/UGA/2415"," G/TBT/N/BDI/800, G/TBT/N/KEN/2094, G/TBT/N/RWA/1458, G/TBT/N/TZA/1637, G/TBT/N/UGA/2415")</f>
        <v xml:space="preserve"> G/TBT/N/BDI/800, G/TBT/N/KEN/2094, G/TBT/N/RWA/1458, G/TBT/N/TZA/1637, G/TBT/N/UGA/2415</v>
      </c>
      <c r="E101" s="8" t="s">
        <v>622</v>
      </c>
      <c r="F101" s="8" t="s">
        <v>623</v>
      </c>
      <c r="G101" s="8" t="s">
        <v>625</v>
      </c>
      <c r="H101" s="8" t="s">
        <v>626</v>
      </c>
      <c r="I101" s="8" t="s">
        <v>627</v>
      </c>
      <c r="J101" s="8" t="s">
        <v>42</v>
      </c>
      <c r="K101" s="8" t="s">
        <v>42</v>
      </c>
      <c r="L101" s="6"/>
      <c r="M101" s="7">
        <v>46277</v>
      </c>
      <c r="N101" s="7" t="s">
        <v>628</v>
      </c>
      <c r="O101" s="7" t="s">
        <v>76</v>
      </c>
      <c r="P101" s="6" t="s">
        <v>44</v>
      </c>
      <c r="Q101" s="8" t="s">
        <v>629</v>
      </c>
      <c r="R101" t="str">
        <f>HYPERLINK("https://docs.wto.org/imrd/directdoc.asp?DDFDocuments/t/G/TBTN26/BDI800.docx", "https://docs.wto.org/imrd/directdoc.asp?DDFDocuments/t/G/TBTN26/BDI800.docx")</f>
        <v>https://docs.wto.org/imrd/directdoc.asp?DDFDocuments/t/G/TBTN26/BDI800.docx</v>
      </c>
      <c r="S101" t="str">
        <f>HYPERLINK("https://docs.wto.org/imrd/directdoc.asp?DDFDocuments/u/G/TBTN26/BDI800.docx", "https://docs.wto.org/imrd/directdoc.asp?DDFDocuments/u/G/TBTN26/BDI800.docx")</f>
        <v>https://docs.wto.org/imrd/directdoc.asp?DDFDocuments/u/G/TBTN26/BDI800.docx</v>
      </c>
      <c r="T101" t="str">
        <f>HYPERLINK("https://docs.wto.org/imrd/directdoc.asp?DDFDocuments/v/G/TBTN26/BDI800.docx", "https://docs.wto.org/imrd/directdoc.asp?DDFDocuments/v/G/TBTN26/BDI800.docx")</f>
        <v>https://docs.wto.org/imrd/directdoc.asp?DDFDocuments/v/G/TBTN26/BDI800.docx</v>
      </c>
      <c r="U101" t="s">
        <v>46</v>
      </c>
      <c r="V101" t="s">
        <v>47</v>
      </c>
      <c r="W101" t="s">
        <v>47</v>
      </c>
      <c r="X101" t="s">
        <v>47</v>
      </c>
      <c r="Y101" t="s">
        <v>47</v>
      </c>
      <c r="Z101" t="s">
        <v>47</v>
      </c>
      <c r="AA101" t="s">
        <v>47</v>
      </c>
      <c r="AB101" s="2" t="s">
        <v>630</v>
      </c>
      <c r="AC101" t="s">
        <v>42</v>
      </c>
      <c r="AD101" t="s">
        <v>42</v>
      </c>
      <c r="AE101" t="s">
        <v>42</v>
      </c>
      <c r="AF101" t="s">
        <v>42</v>
      </c>
      <c r="AG101" t="s">
        <v>42</v>
      </c>
      <c r="AH101" s="2" t="s">
        <v>42</v>
      </c>
    </row>
    <row r="102" spans="1:34" ht="180" x14ac:dyDescent="0.25">
      <c r="A102" s="8" t="s">
        <v>633</v>
      </c>
      <c r="B102" s="6" t="s">
        <v>192</v>
      </c>
      <c r="C102" s="7">
        <v>46217</v>
      </c>
      <c r="D102" s="9" t="str">
        <f>HYPERLINK("https://www.epingalert.org/en/Search?viewData= G/TBT/N/BDI/801, G/TBT/N/KEN/2095, G/TBT/N/RWA/1459, G/TBT/N/TZA/1638, G/TBT/N/UGA/2416"," G/TBT/N/BDI/801, G/TBT/N/KEN/2095, G/TBT/N/RWA/1459, G/TBT/N/TZA/1638, G/TBT/N/UGA/2416")</f>
        <v xml:space="preserve"> G/TBT/N/BDI/801, G/TBT/N/KEN/2095, G/TBT/N/RWA/1459, G/TBT/N/TZA/1638, G/TBT/N/UGA/2416</v>
      </c>
      <c r="E102" s="8" t="s">
        <v>631</v>
      </c>
      <c r="F102" s="8" t="s">
        <v>632</v>
      </c>
      <c r="G102" s="8" t="s">
        <v>634</v>
      </c>
      <c r="H102" s="8" t="s">
        <v>635</v>
      </c>
      <c r="I102" s="8" t="s">
        <v>627</v>
      </c>
      <c r="J102" s="8" t="s">
        <v>42</v>
      </c>
      <c r="K102" s="8" t="s">
        <v>151</v>
      </c>
      <c r="L102" s="6"/>
      <c r="M102" s="7">
        <v>46277</v>
      </c>
      <c r="N102" s="7" t="s">
        <v>628</v>
      </c>
      <c r="O102" s="7" t="s">
        <v>76</v>
      </c>
      <c r="P102" s="6" t="s">
        <v>44</v>
      </c>
      <c r="Q102" s="8" t="s">
        <v>636</v>
      </c>
      <c r="R102" t="str">
        <f>HYPERLINK("https://docs.wto.org/imrd/directdoc.asp?DDFDocuments/t/G/TBTN26/BDI801.docx", "https://docs.wto.org/imrd/directdoc.asp?DDFDocuments/t/G/TBTN26/BDI801.docx")</f>
        <v>https://docs.wto.org/imrd/directdoc.asp?DDFDocuments/t/G/TBTN26/BDI801.docx</v>
      </c>
      <c r="S102" t="str">
        <f>HYPERLINK("https://docs.wto.org/imrd/directdoc.asp?DDFDocuments/u/G/TBTN26/BDI801.docx", "https://docs.wto.org/imrd/directdoc.asp?DDFDocuments/u/G/TBTN26/BDI801.docx")</f>
        <v>https://docs.wto.org/imrd/directdoc.asp?DDFDocuments/u/G/TBTN26/BDI801.docx</v>
      </c>
      <c r="T102" t="str">
        <f>HYPERLINK("https://docs.wto.org/imrd/directdoc.asp?DDFDocuments/v/G/TBTN26/BDI801.docx", "https://docs.wto.org/imrd/directdoc.asp?DDFDocuments/v/G/TBTN26/BDI801.docx")</f>
        <v>https://docs.wto.org/imrd/directdoc.asp?DDFDocuments/v/G/TBTN26/BDI801.docx</v>
      </c>
      <c r="U102" t="s">
        <v>46</v>
      </c>
      <c r="V102" t="s">
        <v>47</v>
      </c>
      <c r="W102" t="s">
        <v>47</v>
      </c>
      <c r="X102" t="s">
        <v>47</v>
      </c>
      <c r="Y102" t="s">
        <v>47</v>
      </c>
      <c r="Z102" t="s">
        <v>47</v>
      </c>
      <c r="AA102" t="s">
        <v>47</v>
      </c>
      <c r="AB102" s="2" t="s">
        <v>637</v>
      </c>
      <c r="AC102" t="s">
        <v>42</v>
      </c>
      <c r="AD102" t="s">
        <v>42</v>
      </c>
      <c r="AE102" t="s">
        <v>42</v>
      </c>
      <c r="AF102" t="s">
        <v>42</v>
      </c>
      <c r="AG102" t="s">
        <v>42</v>
      </c>
      <c r="AH102" s="2" t="s">
        <v>42</v>
      </c>
    </row>
    <row r="103" spans="1:34" ht="180" x14ac:dyDescent="0.25">
      <c r="A103" s="8" t="s">
        <v>633</v>
      </c>
      <c r="B103" s="6" t="s">
        <v>69</v>
      </c>
      <c r="C103" s="7">
        <v>46217</v>
      </c>
      <c r="D103" s="9" t="str">
        <f>HYPERLINK("https://www.epingalert.org/en/Search?viewData= G/TBT/N/BDI/801, G/TBT/N/KEN/2095, G/TBT/N/RWA/1459, G/TBT/N/TZA/1638, G/TBT/N/UGA/2416"," G/TBT/N/BDI/801, G/TBT/N/KEN/2095, G/TBT/N/RWA/1459, G/TBT/N/TZA/1638, G/TBT/N/UGA/2416")</f>
        <v xml:space="preserve"> G/TBT/N/BDI/801, G/TBT/N/KEN/2095, G/TBT/N/RWA/1459, G/TBT/N/TZA/1638, G/TBT/N/UGA/2416</v>
      </c>
      <c r="E103" s="8" t="s">
        <v>631</v>
      </c>
      <c r="F103" s="8" t="s">
        <v>632</v>
      </c>
      <c r="G103" s="8" t="s">
        <v>634</v>
      </c>
      <c r="H103" s="8" t="s">
        <v>635</v>
      </c>
      <c r="I103" s="8" t="s">
        <v>627</v>
      </c>
      <c r="J103" s="8" t="s">
        <v>42</v>
      </c>
      <c r="K103" s="8" t="s">
        <v>151</v>
      </c>
      <c r="L103" s="6"/>
      <c r="M103" s="7">
        <v>46277</v>
      </c>
      <c r="N103" s="7" t="s">
        <v>628</v>
      </c>
      <c r="O103" s="7" t="s">
        <v>76</v>
      </c>
      <c r="P103" s="6" t="s">
        <v>44</v>
      </c>
      <c r="Q103" s="8" t="s">
        <v>636</v>
      </c>
      <c r="R103" t="str">
        <f>HYPERLINK("https://docs.wto.org/imrd/directdoc.asp?DDFDocuments/t/G/TBTN26/BDI801.docx", "https://docs.wto.org/imrd/directdoc.asp?DDFDocuments/t/G/TBTN26/BDI801.docx")</f>
        <v>https://docs.wto.org/imrd/directdoc.asp?DDFDocuments/t/G/TBTN26/BDI801.docx</v>
      </c>
      <c r="S103" t="str">
        <f>HYPERLINK("https://docs.wto.org/imrd/directdoc.asp?DDFDocuments/u/G/TBTN26/BDI801.docx", "https://docs.wto.org/imrd/directdoc.asp?DDFDocuments/u/G/TBTN26/BDI801.docx")</f>
        <v>https://docs.wto.org/imrd/directdoc.asp?DDFDocuments/u/G/TBTN26/BDI801.docx</v>
      </c>
      <c r="T103" t="str">
        <f>HYPERLINK("https://docs.wto.org/imrd/directdoc.asp?DDFDocuments/v/G/TBTN26/BDI801.docx", "https://docs.wto.org/imrd/directdoc.asp?DDFDocuments/v/G/TBTN26/BDI801.docx")</f>
        <v>https://docs.wto.org/imrd/directdoc.asp?DDFDocuments/v/G/TBTN26/BDI801.docx</v>
      </c>
      <c r="U103" t="s">
        <v>46</v>
      </c>
      <c r="V103" t="s">
        <v>47</v>
      </c>
      <c r="W103" t="s">
        <v>47</v>
      </c>
      <c r="X103" t="s">
        <v>47</v>
      </c>
      <c r="Y103" t="s">
        <v>47</v>
      </c>
      <c r="Z103" t="s">
        <v>47</v>
      </c>
      <c r="AA103" t="s">
        <v>47</v>
      </c>
      <c r="AB103" s="2" t="s">
        <v>637</v>
      </c>
      <c r="AC103" t="s">
        <v>42</v>
      </c>
      <c r="AD103" t="s">
        <v>42</v>
      </c>
      <c r="AE103" t="s">
        <v>42</v>
      </c>
      <c r="AF103" t="s">
        <v>42</v>
      </c>
      <c r="AG103" t="s">
        <v>42</v>
      </c>
      <c r="AH103" s="2" t="s">
        <v>42</v>
      </c>
    </row>
    <row r="104" spans="1:34" ht="180" x14ac:dyDescent="0.25">
      <c r="A104" s="8" t="s">
        <v>633</v>
      </c>
      <c r="B104" s="6" t="s">
        <v>201</v>
      </c>
      <c r="C104" s="7">
        <v>46217</v>
      </c>
      <c r="D104" s="9" t="str">
        <f>HYPERLINK("https://www.epingalert.org/en/Search?viewData= G/TBT/N/BDI/801, G/TBT/N/KEN/2095, G/TBT/N/RWA/1459, G/TBT/N/TZA/1638, G/TBT/N/UGA/2416"," G/TBT/N/BDI/801, G/TBT/N/KEN/2095, G/TBT/N/RWA/1459, G/TBT/N/TZA/1638, G/TBT/N/UGA/2416")</f>
        <v xml:space="preserve"> G/TBT/N/BDI/801, G/TBT/N/KEN/2095, G/TBT/N/RWA/1459, G/TBT/N/TZA/1638, G/TBT/N/UGA/2416</v>
      </c>
      <c r="E104" s="8" t="s">
        <v>631</v>
      </c>
      <c r="F104" s="8" t="s">
        <v>632</v>
      </c>
      <c r="G104" s="8" t="s">
        <v>634</v>
      </c>
      <c r="H104" s="8" t="s">
        <v>635</v>
      </c>
      <c r="I104" s="8" t="s">
        <v>627</v>
      </c>
      <c r="J104" s="8" t="s">
        <v>42</v>
      </c>
      <c r="K104" s="8" t="s">
        <v>151</v>
      </c>
      <c r="L104" s="6"/>
      <c r="M104" s="7">
        <v>46277</v>
      </c>
      <c r="N104" s="7" t="s">
        <v>628</v>
      </c>
      <c r="O104" s="7" t="s">
        <v>76</v>
      </c>
      <c r="P104" s="6" t="s">
        <v>44</v>
      </c>
      <c r="Q104" s="8" t="s">
        <v>636</v>
      </c>
      <c r="R104" t="str">
        <f>HYPERLINK("https://docs.wto.org/imrd/directdoc.asp?DDFDocuments/t/G/TBTN26/BDI801.docx", "https://docs.wto.org/imrd/directdoc.asp?DDFDocuments/t/G/TBTN26/BDI801.docx")</f>
        <v>https://docs.wto.org/imrd/directdoc.asp?DDFDocuments/t/G/TBTN26/BDI801.docx</v>
      </c>
      <c r="S104" t="str">
        <f>HYPERLINK("https://docs.wto.org/imrd/directdoc.asp?DDFDocuments/u/G/TBTN26/BDI801.docx", "https://docs.wto.org/imrd/directdoc.asp?DDFDocuments/u/G/TBTN26/BDI801.docx")</f>
        <v>https://docs.wto.org/imrd/directdoc.asp?DDFDocuments/u/G/TBTN26/BDI801.docx</v>
      </c>
      <c r="T104" t="str">
        <f>HYPERLINK("https://docs.wto.org/imrd/directdoc.asp?DDFDocuments/v/G/TBTN26/BDI801.docx", "https://docs.wto.org/imrd/directdoc.asp?DDFDocuments/v/G/TBTN26/BDI801.docx")</f>
        <v>https://docs.wto.org/imrd/directdoc.asp?DDFDocuments/v/G/TBTN26/BDI801.docx</v>
      </c>
      <c r="U104" t="s">
        <v>46</v>
      </c>
      <c r="V104" t="s">
        <v>47</v>
      </c>
      <c r="W104" t="s">
        <v>47</v>
      </c>
      <c r="X104" t="s">
        <v>47</v>
      </c>
      <c r="Y104" t="s">
        <v>47</v>
      </c>
      <c r="Z104" t="s">
        <v>47</v>
      </c>
      <c r="AA104" t="s">
        <v>47</v>
      </c>
      <c r="AB104" s="2" t="s">
        <v>637</v>
      </c>
      <c r="AC104" t="s">
        <v>42</v>
      </c>
      <c r="AD104" t="s">
        <v>42</v>
      </c>
      <c r="AE104" t="s">
        <v>42</v>
      </c>
      <c r="AF104" t="s">
        <v>42</v>
      </c>
      <c r="AG104" t="s">
        <v>42</v>
      </c>
      <c r="AH104" s="2" t="s">
        <v>42</v>
      </c>
    </row>
    <row r="105" spans="1:34" ht="180" x14ac:dyDescent="0.25">
      <c r="A105" s="8" t="s">
        <v>633</v>
      </c>
      <c r="B105" s="6" t="s">
        <v>202</v>
      </c>
      <c r="C105" s="7">
        <v>46217</v>
      </c>
      <c r="D105" s="9" t="str">
        <f>HYPERLINK("https://www.epingalert.org/en/Search?viewData= G/TBT/N/BDI/801, G/TBT/N/KEN/2095, G/TBT/N/RWA/1459, G/TBT/N/TZA/1638, G/TBT/N/UGA/2416"," G/TBT/N/BDI/801, G/TBT/N/KEN/2095, G/TBT/N/RWA/1459, G/TBT/N/TZA/1638, G/TBT/N/UGA/2416")</f>
        <v xml:space="preserve"> G/TBT/N/BDI/801, G/TBT/N/KEN/2095, G/TBT/N/RWA/1459, G/TBT/N/TZA/1638, G/TBT/N/UGA/2416</v>
      </c>
      <c r="E105" s="8" t="s">
        <v>631</v>
      </c>
      <c r="F105" s="8" t="s">
        <v>632</v>
      </c>
      <c r="G105" s="8" t="s">
        <v>634</v>
      </c>
      <c r="H105" s="8" t="s">
        <v>635</v>
      </c>
      <c r="I105" s="8" t="s">
        <v>627</v>
      </c>
      <c r="J105" s="8" t="s">
        <v>42</v>
      </c>
      <c r="K105" s="8" t="s">
        <v>151</v>
      </c>
      <c r="L105" s="6"/>
      <c r="M105" s="7">
        <v>46277</v>
      </c>
      <c r="N105" s="7" t="s">
        <v>628</v>
      </c>
      <c r="O105" s="7" t="s">
        <v>76</v>
      </c>
      <c r="P105" s="6" t="s">
        <v>44</v>
      </c>
      <c r="Q105" s="8" t="s">
        <v>636</v>
      </c>
      <c r="R105" t="str">
        <f>HYPERLINK("https://docs.wto.org/imrd/directdoc.asp?DDFDocuments/t/G/TBTN26/BDI801.docx", "https://docs.wto.org/imrd/directdoc.asp?DDFDocuments/t/G/TBTN26/BDI801.docx")</f>
        <v>https://docs.wto.org/imrd/directdoc.asp?DDFDocuments/t/G/TBTN26/BDI801.docx</v>
      </c>
      <c r="S105" t="str">
        <f>HYPERLINK("https://docs.wto.org/imrd/directdoc.asp?DDFDocuments/u/G/TBTN26/BDI801.docx", "https://docs.wto.org/imrd/directdoc.asp?DDFDocuments/u/G/TBTN26/BDI801.docx")</f>
        <v>https://docs.wto.org/imrd/directdoc.asp?DDFDocuments/u/G/TBTN26/BDI801.docx</v>
      </c>
      <c r="T105" t="str">
        <f>HYPERLINK("https://docs.wto.org/imrd/directdoc.asp?DDFDocuments/v/G/TBTN26/BDI801.docx", "https://docs.wto.org/imrd/directdoc.asp?DDFDocuments/v/G/TBTN26/BDI801.docx")</f>
        <v>https://docs.wto.org/imrd/directdoc.asp?DDFDocuments/v/G/TBTN26/BDI801.docx</v>
      </c>
      <c r="U105" t="s">
        <v>46</v>
      </c>
      <c r="V105" t="s">
        <v>47</v>
      </c>
      <c r="W105" t="s">
        <v>47</v>
      </c>
      <c r="X105" t="s">
        <v>47</v>
      </c>
      <c r="Y105" t="s">
        <v>47</v>
      </c>
      <c r="Z105" t="s">
        <v>47</v>
      </c>
      <c r="AA105" t="s">
        <v>47</v>
      </c>
      <c r="AB105" s="2" t="s">
        <v>637</v>
      </c>
      <c r="AC105" t="s">
        <v>42</v>
      </c>
      <c r="AD105" t="s">
        <v>42</v>
      </c>
      <c r="AE105" t="s">
        <v>42</v>
      </c>
      <c r="AF105" t="s">
        <v>42</v>
      </c>
      <c r="AG105" t="s">
        <v>42</v>
      </c>
      <c r="AH105" s="2" t="s">
        <v>42</v>
      </c>
    </row>
    <row r="106" spans="1:34" ht="180" x14ac:dyDescent="0.25">
      <c r="A106" s="8" t="s">
        <v>633</v>
      </c>
      <c r="B106" s="6" t="s">
        <v>203</v>
      </c>
      <c r="C106" s="7">
        <v>46217</v>
      </c>
      <c r="D106" s="9" t="str">
        <f>HYPERLINK("https://www.epingalert.org/en/Search?viewData= G/TBT/N/BDI/801, G/TBT/N/KEN/2095, G/TBT/N/RWA/1459, G/TBT/N/TZA/1638, G/TBT/N/UGA/2416"," G/TBT/N/BDI/801, G/TBT/N/KEN/2095, G/TBT/N/RWA/1459, G/TBT/N/TZA/1638, G/TBT/N/UGA/2416")</f>
        <v xml:space="preserve"> G/TBT/N/BDI/801, G/TBT/N/KEN/2095, G/TBT/N/RWA/1459, G/TBT/N/TZA/1638, G/TBT/N/UGA/2416</v>
      </c>
      <c r="E106" s="8" t="s">
        <v>631</v>
      </c>
      <c r="F106" s="8" t="s">
        <v>632</v>
      </c>
      <c r="G106" s="8" t="s">
        <v>634</v>
      </c>
      <c r="H106" s="8" t="s">
        <v>635</v>
      </c>
      <c r="I106" s="8" t="s">
        <v>627</v>
      </c>
      <c r="J106" s="8" t="s">
        <v>42</v>
      </c>
      <c r="K106" s="8" t="s">
        <v>151</v>
      </c>
      <c r="L106" s="6"/>
      <c r="M106" s="7">
        <v>46277</v>
      </c>
      <c r="N106" s="7" t="s">
        <v>628</v>
      </c>
      <c r="O106" s="7" t="s">
        <v>76</v>
      </c>
      <c r="P106" s="6" t="s">
        <v>44</v>
      </c>
      <c r="Q106" s="8" t="s">
        <v>636</v>
      </c>
      <c r="R106" t="str">
        <f>HYPERLINK("https://docs.wto.org/imrd/directdoc.asp?DDFDocuments/t/G/TBTN26/BDI801.docx", "https://docs.wto.org/imrd/directdoc.asp?DDFDocuments/t/G/TBTN26/BDI801.docx")</f>
        <v>https://docs.wto.org/imrd/directdoc.asp?DDFDocuments/t/G/TBTN26/BDI801.docx</v>
      </c>
      <c r="S106" t="str">
        <f>HYPERLINK("https://docs.wto.org/imrd/directdoc.asp?DDFDocuments/u/G/TBTN26/BDI801.docx", "https://docs.wto.org/imrd/directdoc.asp?DDFDocuments/u/G/TBTN26/BDI801.docx")</f>
        <v>https://docs.wto.org/imrd/directdoc.asp?DDFDocuments/u/G/TBTN26/BDI801.docx</v>
      </c>
      <c r="T106" t="str">
        <f>HYPERLINK("https://docs.wto.org/imrd/directdoc.asp?DDFDocuments/v/G/TBTN26/BDI801.docx", "https://docs.wto.org/imrd/directdoc.asp?DDFDocuments/v/G/TBTN26/BDI801.docx")</f>
        <v>https://docs.wto.org/imrd/directdoc.asp?DDFDocuments/v/G/TBTN26/BDI801.docx</v>
      </c>
      <c r="U106" t="s">
        <v>46</v>
      </c>
      <c r="V106" t="s">
        <v>47</v>
      </c>
      <c r="W106" t="s">
        <v>47</v>
      </c>
      <c r="X106" t="s">
        <v>47</v>
      </c>
      <c r="Y106" t="s">
        <v>47</v>
      </c>
      <c r="Z106" t="s">
        <v>47</v>
      </c>
      <c r="AA106" t="s">
        <v>47</v>
      </c>
      <c r="AB106" s="2" t="s">
        <v>637</v>
      </c>
      <c r="AC106" t="s">
        <v>42</v>
      </c>
      <c r="AD106" t="s">
        <v>42</v>
      </c>
      <c r="AE106" t="s">
        <v>42</v>
      </c>
      <c r="AF106" t="s">
        <v>42</v>
      </c>
      <c r="AG106" t="s">
        <v>42</v>
      </c>
      <c r="AH106" s="2" t="s">
        <v>42</v>
      </c>
    </row>
    <row r="107" spans="1:34" ht="180" x14ac:dyDescent="0.25">
      <c r="A107" s="8" t="s">
        <v>640</v>
      </c>
      <c r="B107" s="6" t="s">
        <v>192</v>
      </c>
      <c r="C107" s="7">
        <v>46217</v>
      </c>
      <c r="D107" s="9" t="str">
        <f>HYPERLINK("https://www.epingalert.org/en/Search?viewData= G/TBT/N/BDI/802, G/TBT/N/KEN/2096, G/TBT/N/RWA/1460, G/TBT/N/TZA/1639, G/TBT/N/UGA/2417"," G/TBT/N/BDI/802, G/TBT/N/KEN/2096, G/TBT/N/RWA/1460, G/TBT/N/TZA/1639, G/TBT/N/UGA/2417")</f>
        <v xml:space="preserve"> G/TBT/N/BDI/802, G/TBT/N/KEN/2096, G/TBT/N/RWA/1460, G/TBT/N/TZA/1639, G/TBT/N/UGA/2417</v>
      </c>
      <c r="E107" s="8" t="s">
        <v>638</v>
      </c>
      <c r="F107" s="8" t="s">
        <v>639</v>
      </c>
      <c r="G107" s="8" t="s">
        <v>634</v>
      </c>
      <c r="H107" s="8" t="s">
        <v>641</v>
      </c>
      <c r="I107" s="8" t="s">
        <v>627</v>
      </c>
      <c r="J107" s="8" t="s">
        <v>42</v>
      </c>
      <c r="K107" s="8" t="s">
        <v>151</v>
      </c>
      <c r="L107" s="6"/>
      <c r="M107" s="7">
        <v>46277</v>
      </c>
      <c r="N107" s="7" t="s">
        <v>628</v>
      </c>
      <c r="O107" s="7" t="s">
        <v>76</v>
      </c>
      <c r="P107" s="6" t="s">
        <v>44</v>
      </c>
      <c r="Q107" s="8" t="s">
        <v>642</v>
      </c>
      <c r="R107" t="str">
        <f>HYPERLINK("https://docs.wto.org/imrd/directdoc.asp?DDFDocuments/t/G/TBTN26/BDI802.docx", "https://docs.wto.org/imrd/directdoc.asp?DDFDocuments/t/G/TBTN26/BDI802.docx")</f>
        <v>https://docs.wto.org/imrd/directdoc.asp?DDFDocuments/t/G/TBTN26/BDI802.docx</v>
      </c>
      <c r="S107" t="str">
        <f>HYPERLINK("https://docs.wto.org/imrd/directdoc.asp?DDFDocuments/u/G/TBTN26/BDI802.docx", "https://docs.wto.org/imrd/directdoc.asp?DDFDocuments/u/G/TBTN26/BDI802.docx")</f>
        <v>https://docs.wto.org/imrd/directdoc.asp?DDFDocuments/u/G/TBTN26/BDI802.docx</v>
      </c>
      <c r="T107" t="str">
        <f>HYPERLINK("https://docs.wto.org/imrd/directdoc.asp?DDFDocuments/v/G/TBTN26/BDI802.docx", "https://docs.wto.org/imrd/directdoc.asp?DDFDocuments/v/G/TBTN26/BDI802.docx")</f>
        <v>https://docs.wto.org/imrd/directdoc.asp?DDFDocuments/v/G/TBTN26/BDI802.docx</v>
      </c>
      <c r="U107" t="s">
        <v>46</v>
      </c>
      <c r="V107" t="s">
        <v>47</v>
      </c>
      <c r="W107" t="s">
        <v>47</v>
      </c>
      <c r="X107" t="s">
        <v>47</v>
      </c>
      <c r="Y107" t="s">
        <v>47</v>
      </c>
      <c r="Z107" t="s">
        <v>47</v>
      </c>
      <c r="AA107" t="s">
        <v>47</v>
      </c>
      <c r="AB107" s="2" t="s">
        <v>643</v>
      </c>
      <c r="AC107" t="s">
        <v>42</v>
      </c>
      <c r="AD107" t="s">
        <v>42</v>
      </c>
      <c r="AE107" t="s">
        <v>42</v>
      </c>
      <c r="AF107" t="s">
        <v>42</v>
      </c>
      <c r="AG107" t="s">
        <v>42</v>
      </c>
      <c r="AH107" s="2" t="s">
        <v>42</v>
      </c>
    </row>
    <row r="108" spans="1:34" ht="180" x14ac:dyDescent="0.25">
      <c r="A108" s="8" t="s">
        <v>640</v>
      </c>
      <c r="B108" s="6" t="s">
        <v>69</v>
      </c>
      <c r="C108" s="7">
        <v>46217</v>
      </c>
      <c r="D108" s="9" t="str">
        <f>HYPERLINK("https://www.epingalert.org/en/Search?viewData= G/TBT/N/BDI/802, G/TBT/N/KEN/2096, G/TBT/N/RWA/1460, G/TBT/N/TZA/1639, G/TBT/N/UGA/2417"," G/TBT/N/BDI/802, G/TBT/N/KEN/2096, G/TBT/N/RWA/1460, G/TBT/N/TZA/1639, G/TBT/N/UGA/2417")</f>
        <v xml:space="preserve"> G/TBT/N/BDI/802, G/TBT/N/KEN/2096, G/TBT/N/RWA/1460, G/TBT/N/TZA/1639, G/TBT/N/UGA/2417</v>
      </c>
      <c r="E108" s="8" t="s">
        <v>638</v>
      </c>
      <c r="F108" s="8" t="s">
        <v>639</v>
      </c>
      <c r="G108" s="8" t="s">
        <v>634</v>
      </c>
      <c r="H108" s="8" t="s">
        <v>641</v>
      </c>
      <c r="I108" s="8" t="s">
        <v>627</v>
      </c>
      <c r="J108" s="8" t="s">
        <v>42</v>
      </c>
      <c r="K108" s="8" t="s">
        <v>151</v>
      </c>
      <c r="L108" s="6"/>
      <c r="M108" s="7">
        <v>46277</v>
      </c>
      <c r="N108" s="7" t="s">
        <v>628</v>
      </c>
      <c r="O108" s="7" t="s">
        <v>76</v>
      </c>
      <c r="P108" s="6" t="s">
        <v>44</v>
      </c>
      <c r="Q108" s="8" t="s">
        <v>642</v>
      </c>
      <c r="R108" t="str">
        <f>HYPERLINK("https://docs.wto.org/imrd/directdoc.asp?DDFDocuments/t/G/TBTN26/BDI802.docx", "https://docs.wto.org/imrd/directdoc.asp?DDFDocuments/t/G/TBTN26/BDI802.docx")</f>
        <v>https://docs.wto.org/imrd/directdoc.asp?DDFDocuments/t/G/TBTN26/BDI802.docx</v>
      </c>
      <c r="S108" t="str">
        <f>HYPERLINK("https://docs.wto.org/imrd/directdoc.asp?DDFDocuments/u/G/TBTN26/BDI802.docx", "https://docs.wto.org/imrd/directdoc.asp?DDFDocuments/u/G/TBTN26/BDI802.docx")</f>
        <v>https://docs.wto.org/imrd/directdoc.asp?DDFDocuments/u/G/TBTN26/BDI802.docx</v>
      </c>
      <c r="T108" t="str">
        <f>HYPERLINK("https://docs.wto.org/imrd/directdoc.asp?DDFDocuments/v/G/TBTN26/BDI802.docx", "https://docs.wto.org/imrd/directdoc.asp?DDFDocuments/v/G/TBTN26/BDI802.docx")</f>
        <v>https://docs.wto.org/imrd/directdoc.asp?DDFDocuments/v/G/TBTN26/BDI802.docx</v>
      </c>
      <c r="U108" t="s">
        <v>46</v>
      </c>
      <c r="V108" t="s">
        <v>47</v>
      </c>
      <c r="W108" t="s">
        <v>47</v>
      </c>
      <c r="X108" t="s">
        <v>47</v>
      </c>
      <c r="Y108" t="s">
        <v>47</v>
      </c>
      <c r="Z108" t="s">
        <v>47</v>
      </c>
      <c r="AA108" t="s">
        <v>47</v>
      </c>
      <c r="AB108" s="2" t="s">
        <v>643</v>
      </c>
      <c r="AC108" t="s">
        <v>42</v>
      </c>
      <c r="AD108" t="s">
        <v>42</v>
      </c>
      <c r="AE108" t="s">
        <v>42</v>
      </c>
      <c r="AF108" t="s">
        <v>42</v>
      </c>
      <c r="AG108" t="s">
        <v>42</v>
      </c>
      <c r="AH108" s="2" t="s">
        <v>42</v>
      </c>
    </row>
    <row r="109" spans="1:34" ht="180" x14ac:dyDescent="0.25">
      <c r="A109" s="8" t="s">
        <v>640</v>
      </c>
      <c r="B109" s="6" t="s">
        <v>201</v>
      </c>
      <c r="C109" s="7">
        <v>46217</v>
      </c>
      <c r="D109" s="9" t="str">
        <f>HYPERLINK("https://www.epingalert.org/en/Search?viewData= G/TBT/N/BDI/802, G/TBT/N/KEN/2096, G/TBT/N/RWA/1460, G/TBT/N/TZA/1639, G/TBT/N/UGA/2417"," G/TBT/N/BDI/802, G/TBT/N/KEN/2096, G/TBT/N/RWA/1460, G/TBT/N/TZA/1639, G/TBT/N/UGA/2417")</f>
        <v xml:space="preserve"> G/TBT/N/BDI/802, G/TBT/N/KEN/2096, G/TBT/N/RWA/1460, G/TBT/N/TZA/1639, G/TBT/N/UGA/2417</v>
      </c>
      <c r="E109" s="8" t="s">
        <v>638</v>
      </c>
      <c r="F109" s="8" t="s">
        <v>639</v>
      </c>
      <c r="G109" s="8" t="s">
        <v>634</v>
      </c>
      <c r="H109" s="8" t="s">
        <v>641</v>
      </c>
      <c r="I109" s="8" t="s">
        <v>627</v>
      </c>
      <c r="J109" s="8" t="s">
        <v>42</v>
      </c>
      <c r="K109" s="8" t="s">
        <v>151</v>
      </c>
      <c r="L109" s="6"/>
      <c r="M109" s="7">
        <v>46277</v>
      </c>
      <c r="N109" s="7" t="s">
        <v>628</v>
      </c>
      <c r="O109" s="7" t="s">
        <v>76</v>
      </c>
      <c r="P109" s="6" t="s">
        <v>44</v>
      </c>
      <c r="Q109" s="8" t="s">
        <v>642</v>
      </c>
      <c r="R109" t="str">
        <f>HYPERLINK("https://docs.wto.org/imrd/directdoc.asp?DDFDocuments/t/G/TBTN26/BDI802.docx", "https://docs.wto.org/imrd/directdoc.asp?DDFDocuments/t/G/TBTN26/BDI802.docx")</f>
        <v>https://docs.wto.org/imrd/directdoc.asp?DDFDocuments/t/G/TBTN26/BDI802.docx</v>
      </c>
      <c r="S109" t="str">
        <f>HYPERLINK("https://docs.wto.org/imrd/directdoc.asp?DDFDocuments/u/G/TBTN26/BDI802.docx", "https://docs.wto.org/imrd/directdoc.asp?DDFDocuments/u/G/TBTN26/BDI802.docx")</f>
        <v>https://docs.wto.org/imrd/directdoc.asp?DDFDocuments/u/G/TBTN26/BDI802.docx</v>
      </c>
      <c r="T109" t="str">
        <f>HYPERLINK("https://docs.wto.org/imrd/directdoc.asp?DDFDocuments/v/G/TBTN26/BDI802.docx", "https://docs.wto.org/imrd/directdoc.asp?DDFDocuments/v/G/TBTN26/BDI802.docx")</f>
        <v>https://docs.wto.org/imrd/directdoc.asp?DDFDocuments/v/G/TBTN26/BDI802.docx</v>
      </c>
      <c r="U109" t="s">
        <v>46</v>
      </c>
      <c r="V109" t="s">
        <v>47</v>
      </c>
      <c r="W109" t="s">
        <v>47</v>
      </c>
      <c r="X109" t="s">
        <v>47</v>
      </c>
      <c r="Y109" t="s">
        <v>47</v>
      </c>
      <c r="Z109" t="s">
        <v>47</v>
      </c>
      <c r="AA109" t="s">
        <v>47</v>
      </c>
      <c r="AB109" s="2" t="s">
        <v>643</v>
      </c>
      <c r="AC109" t="s">
        <v>42</v>
      </c>
      <c r="AD109" t="s">
        <v>42</v>
      </c>
      <c r="AE109" t="s">
        <v>42</v>
      </c>
      <c r="AF109" t="s">
        <v>42</v>
      </c>
      <c r="AG109" t="s">
        <v>42</v>
      </c>
      <c r="AH109" s="2" t="s">
        <v>42</v>
      </c>
    </row>
    <row r="110" spans="1:34" ht="180" x14ac:dyDescent="0.25">
      <c r="A110" s="8" t="s">
        <v>640</v>
      </c>
      <c r="B110" s="6" t="s">
        <v>202</v>
      </c>
      <c r="C110" s="7">
        <v>46217</v>
      </c>
      <c r="D110" s="9" t="str">
        <f>HYPERLINK("https://www.epingalert.org/en/Search?viewData= G/TBT/N/BDI/802, G/TBT/N/KEN/2096, G/TBT/N/RWA/1460, G/TBT/N/TZA/1639, G/TBT/N/UGA/2417"," G/TBT/N/BDI/802, G/TBT/N/KEN/2096, G/TBT/N/RWA/1460, G/TBT/N/TZA/1639, G/TBT/N/UGA/2417")</f>
        <v xml:space="preserve"> G/TBT/N/BDI/802, G/TBT/N/KEN/2096, G/TBT/N/RWA/1460, G/TBT/N/TZA/1639, G/TBT/N/UGA/2417</v>
      </c>
      <c r="E110" s="8" t="s">
        <v>638</v>
      </c>
      <c r="F110" s="8" t="s">
        <v>639</v>
      </c>
      <c r="G110" s="8" t="s">
        <v>634</v>
      </c>
      <c r="H110" s="8" t="s">
        <v>641</v>
      </c>
      <c r="I110" s="8" t="s">
        <v>627</v>
      </c>
      <c r="J110" s="8" t="s">
        <v>42</v>
      </c>
      <c r="K110" s="8" t="s">
        <v>151</v>
      </c>
      <c r="L110" s="6"/>
      <c r="M110" s="7">
        <v>46277</v>
      </c>
      <c r="N110" s="7" t="s">
        <v>628</v>
      </c>
      <c r="O110" s="7" t="s">
        <v>76</v>
      </c>
      <c r="P110" s="6" t="s">
        <v>44</v>
      </c>
      <c r="Q110" s="8" t="s">
        <v>642</v>
      </c>
      <c r="R110" t="str">
        <f>HYPERLINK("https://docs.wto.org/imrd/directdoc.asp?DDFDocuments/t/G/TBTN26/BDI802.docx", "https://docs.wto.org/imrd/directdoc.asp?DDFDocuments/t/G/TBTN26/BDI802.docx")</f>
        <v>https://docs.wto.org/imrd/directdoc.asp?DDFDocuments/t/G/TBTN26/BDI802.docx</v>
      </c>
      <c r="S110" t="str">
        <f>HYPERLINK("https://docs.wto.org/imrd/directdoc.asp?DDFDocuments/u/G/TBTN26/BDI802.docx", "https://docs.wto.org/imrd/directdoc.asp?DDFDocuments/u/G/TBTN26/BDI802.docx")</f>
        <v>https://docs.wto.org/imrd/directdoc.asp?DDFDocuments/u/G/TBTN26/BDI802.docx</v>
      </c>
      <c r="T110" t="str">
        <f>HYPERLINK("https://docs.wto.org/imrd/directdoc.asp?DDFDocuments/v/G/TBTN26/BDI802.docx", "https://docs.wto.org/imrd/directdoc.asp?DDFDocuments/v/G/TBTN26/BDI802.docx")</f>
        <v>https://docs.wto.org/imrd/directdoc.asp?DDFDocuments/v/G/TBTN26/BDI802.docx</v>
      </c>
      <c r="U110" t="s">
        <v>46</v>
      </c>
      <c r="V110" t="s">
        <v>47</v>
      </c>
      <c r="W110" t="s">
        <v>47</v>
      </c>
      <c r="X110" t="s">
        <v>47</v>
      </c>
      <c r="Y110" t="s">
        <v>47</v>
      </c>
      <c r="Z110" t="s">
        <v>47</v>
      </c>
      <c r="AA110" t="s">
        <v>47</v>
      </c>
      <c r="AB110" s="2" t="s">
        <v>643</v>
      </c>
      <c r="AC110" t="s">
        <v>42</v>
      </c>
      <c r="AD110" t="s">
        <v>42</v>
      </c>
      <c r="AE110" t="s">
        <v>42</v>
      </c>
      <c r="AF110" t="s">
        <v>42</v>
      </c>
      <c r="AG110" t="s">
        <v>42</v>
      </c>
      <c r="AH110" s="2" t="s">
        <v>42</v>
      </c>
    </row>
    <row r="111" spans="1:34" ht="180" x14ac:dyDescent="0.25">
      <c r="A111" s="8" t="s">
        <v>640</v>
      </c>
      <c r="B111" s="6" t="s">
        <v>203</v>
      </c>
      <c r="C111" s="7">
        <v>46217</v>
      </c>
      <c r="D111" s="9" t="str">
        <f>HYPERLINK("https://www.epingalert.org/en/Search?viewData= G/TBT/N/BDI/802, G/TBT/N/KEN/2096, G/TBT/N/RWA/1460, G/TBT/N/TZA/1639, G/TBT/N/UGA/2417"," G/TBT/N/BDI/802, G/TBT/N/KEN/2096, G/TBT/N/RWA/1460, G/TBT/N/TZA/1639, G/TBT/N/UGA/2417")</f>
        <v xml:space="preserve"> G/TBT/N/BDI/802, G/TBT/N/KEN/2096, G/TBT/N/RWA/1460, G/TBT/N/TZA/1639, G/TBT/N/UGA/2417</v>
      </c>
      <c r="E111" s="8" t="s">
        <v>638</v>
      </c>
      <c r="F111" s="8" t="s">
        <v>639</v>
      </c>
      <c r="G111" s="8" t="s">
        <v>634</v>
      </c>
      <c r="H111" s="8" t="s">
        <v>641</v>
      </c>
      <c r="I111" s="8" t="s">
        <v>627</v>
      </c>
      <c r="J111" s="8" t="s">
        <v>42</v>
      </c>
      <c r="K111" s="8" t="s">
        <v>151</v>
      </c>
      <c r="L111" s="6"/>
      <c r="M111" s="7">
        <v>46277</v>
      </c>
      <c r="N111" s="7" t="s">
        <v>628</v>
      </c>
      <c r="O111" s="7" t="s">
        <v>76</v>
      </c>
      <c r="P111" s="6" t="s">
        <v>44</v>
      </c>
      <c r="Q111" s="8" t="s">
        <v>642</v>
      </c>
      <c r="R111" t="str">
        <f>HYPERLINK("https://docs.wto.org/imrd/directdoc.asp?DDFDocuments/t/G/TBTN26/BDI802.docx", "https://docs.wto.org/imrd/directdoc.asp?DDFDocuments/t/G/TBTN26/BDI802.docx")</f>
        <v>https://docs.wto.org/imrd/directdoc.asp?DDFDocuments/t/G/TBTN26/BDI802.docx</v>
      </c>
      <c r="S111" t="str">
        <f>HYPERLINK("https://docs.wto.org/imrd/directdoc.asp?DDFDocuments/u/G/TBTN26/BDI802.docx", "https://docs.wto.org/imrd/directdoc.asp?DDFDocuments/u/G/TBTN26/BDI802.docx")</f>
        <v>https://docs.wto.org/imrd/directdoc.asp?DDFDocuments/u/G/TBTN26/BDI802.docx</v>
      </c>
      <c r="T111" t="str">
        <f>HYPERLINK("https://docs.wto.org/imrd/directdoc.asp?DDFDocuments/v/G/TBTN26/BDI802.docx", "https://docs.wto.org/imrd/directdoc.asp?DDFDocuments/v/G/TBTN26/BDI802.docx")</f>
        <v>https://docs.wto.org/imrd/directdoc.asp?DDFDocuments/v/G/TBTN26/BDI802.docx</v>
      </c>
      <c r="U111" t="s">
        <v>46</v>
      </c>
      <c r="V111" t="s">
        <v>47</v>
      </c>
      <c r="W111" t="s">
        <v>47</v>
      </c>
      <c r="X111" t="s">
        <v>47</v>
      </c>
      <c r="Y111" t="s">
        <v>47</v>
      </c>
      <c r="Z111" t="s">
        <v>47</v>
      </c>
      <c r="AA111" t="s">
        <v>47</v>
      </c>
      <c r="AB111" s="2" t="s">
        <v>643</v>
      </c>
      <c r="AC111" t="s">
        <v>42</v>
      </c>
      <c r="AD111" t="s">
        <v>42</v>
      </c>
      <c r="AE111" t="s">
        <v>42</v>
      </c>
      <c r="AF111" t="s">
        <v>42</v>
      </c>
      <c r="AG111" t="s">
        <v>42</v>
      </c>
      <c r="AH111" s="2" t="s">
        <v>42</v>
      </c>
    </row>
    <row r="112" spans="1:34" ht="45" x14ac:dyDescent="0.25">
      <c r="A112" s="8" t="s">
        <v>646</v>
      </c>
      <c r="B112" s="6" t="s">
        <v>192</v>
      </c>
      <c r="C112" s="7">
        <v>46217</v>
      </c>
      <c r="D112" s="9" t="str">
        <f>HYPERLINK("https://www.epingalert.org/en/Search?viewData= G/TBT/N/BDI/803, G/TBT/N/KEN/2097, G/TBT/N/RWA/1461, G/TBT/N/TZA/1640, G/TBT/N/UGA/2418"," G/TBT/N/BDI/803, G/TBT/N/KEN/2097, G/TBT/N/RWA/1461, G/TBT/N/TZA/1640, G/TBT/N/UGA/2418")</f>
        <v xml:space="preserve"> G/TBT/N/BDI/803, G/TBT/N/KEN/2097, G/TBT/N/RWA/1461, G/TBT/N/TZA/1640, G/TBT/N/UGA/2418</v>
      </c>
      <c r="E112" s="8" t="s">
        <v>644</v>
      </c>
      <c r="F112" s="8" t="s">
        <v>645</v>
      </c>
      <c r="G112" s="8" t="s">
        <v>647</v>
      </c>
      <c r="H112" s="8" t="s">
        <v>641</v>
      </c>
      <c r="I112" s="8" t="s">
        <v>627</v>
      </c>
      <c r="J112" s="8" t="s">
        <v>42</v>
      </c>
      <c r="K112" s="8" t="s">
        <v>42</v>
      </c>
      <c r="L112" s="6"/>
      <c r="M112" s="7">
        <v>46277</v>
      </c>
      <c r="N112" s="7" t="s">
        <v>628</v>
      </c>
      <c r="O112" s="7" t="s">
        <v>76</v>
      </c>
      <c r="P112" s="6" t="s">
        <v>44</v>
      </c>
      <c r="Q112" s="8" t="s">
        <v>648</v>
      </c>
      <c r="R112" t="str">
        <f>HYPERLINK("https://docs.wto.org/imrd/directdoc.asp?DDFDocuments/t/G/TBTN26/BDI803.docx", "https://docs.wto.org/imrd/directdoc.asp?DDFDocuments/t/G/TBTN26/BDI803.docx")</f>
        <v>https://docs.wto.org/imrd/directdoc.asp?DDFDocuments/t/G/TBTN26/BDI803.docx</v>
      </c>
      <c r="S112" t="str">
        <f>HYPERLINK("https://docs.wto.org/imrd/directdoc.asp?DDFDocuments/u/G/TBTN26/BDI803.docx", "https://docs.wto.org/imrd/directdoc.asp?DDFDocuments/u/G/TBTN26/BDI803.docx")</f>
        <v>https://docs.wto.org/imrd/directdoc.asp?DDFDocuments/u/G/TBTN26/BDI803.docx</v>
      </c>
      <c r="T112" t="str">
        <f>HYPERLINK("https://docs.wto.org/imrd/directdoc.asp?DDFDocuments/v/G/TBTN26/BDI803.docx", "https://docs.wto.org/imrd/directdoc.asp?DDFDocuments/v/G/TBTN26/BDI803.docx")</f>
        <v>https://docs.wto.org/imrd/directdoc.asp?DDFDocuments/v/G/TBTN26/BDI803.docx</v>
      </c>
      <c r="U112" t="s">
        <v>46</v>
      </c>
      <c r="V112" t="s">
        <v>47</v>
      </c>
      <c r="W112" t="s">
        <v>47</v>
      </c>
      <c r="X112" t="s">
        <v>47</v>
      </c>
      <c r="Y112" t="s">
        <v>47</v>
      </c>
      <c r="Z112" t="s">
        <v>47</v>
      </c>
      <c r="AA112" t="s">
        <v>47</v>
      </c>
      <c r="AB112" s="2" t="s">
        <v>649</v>
      </c>
      <c r="AC112" t="s">
        <v>42</v>
      </c>
      <c r="AD112" t="s">
        <v>42</v>
      </c>
      <c r="AE112" t="s">
        <v>42</v>
      </c>
      <c r="AF112" t="s">
        <v>42</v>
      </c>
      <c r="AG112" t="s">
        <v>42</v>
      </c>
      <c r="AH112" s="2" t="s">
        <v>42</v>
      </c>
    </row>
    <row r="113" spans="1:34" ht="45" x14ac:dyDescent="0.25">
      <c r="A113" s="8" t="s">
        <v>646</v>
      </c>
      <c r="B113" s="6" t="s">
        <v>69</v>
      </c>
      <c r="C113" s="7">
        <v>46217</v>
      </c>
      <c r="D113" s="9" t="str">
        <f>HYPERLINK("https://www.epingalert.org/en/Search?viewData= G/TBT/N/BDI/803, G/TBT/N/KEN/2097, G/TBT/N/RWA/1461, G/TBT/N/TZA/1640, G/TBT/N/UGA/2418"," G/TBT/N/BDI/803, G/TBT/N/KEN/2097, G/TBT/N/RWA/1461, G/TBT/N/TZA/1640, G/TBT/N/UGA/2418")</f>
        <v xml:space="preserve"> G/TBT/N/BDI/803, G/TBT/N/KEN/2097, G/TBT/N/RWA/1461, G/TBT/N/TZA/1640, G/TBT/N/UGA/2418</v>
      </c>
      <c r="E113" s="8" t="s">
        <v>644</v>
      </c>
      <c r="F113" s="8" t="s">
        <v>645</v>
      </c>
      <c r="G113" s="8" t="s">
        <v>647</v>
      </c>
      <c r="H113" s="8" t="s">
        <v>641</v>
      </c>
      <c r="I113" s="8" t="s">
        <v>627</v>
      </c>
      <c r="J113" s="8" t="s">
        <v>42</v>
      </c>
      <c r="K113" s="8" t="s">
        <v>42</v>
      </c>
      <c r="L113" s="6"/>
      <c r="M113" s="7">
        <v>46277</v>
      </c>
      <c r="N113" s="7" t="s">
        <v>628</v>
      </c>
      <c r="O113" s="7" t="s">
        <v>76</v>
      </c>
      <c r="P113" s="6" t="s">
        <v>44</v>
      </c>
      <c r="Q113" s="8" t="s">
        <v>648</v>
      </c>
      <c r="R113" t="str">
        <f>HYPERLINK("https://docs.wto.org/imrd/directdoc.asp?DDFDocuments/t/G/TBTN26/BDI803.docx", "https://docs.wto.org/imrd/directdoc.asp?DDFDocuments/t/G/TBTN26/BDI803.docx")</f>
        <v>https://docs.wto.org/imrd/directdoc.asp?DDFDocuments/t/G/TBTN26/BDI803.docx</v>
      </c>
      <c r="S113" t="str">
        <f>HYPERLINK("https://docs.wto.org/imrd/directdoc.asp?DDFDocuments/u/G/TBTN26/BDI803.docx", "https://docs.wto.org/imrd/directdoc.asp?DDFDocuments/u/G/TBTN26/BDI803.docx")</f>
        <v>https://docs.wto.org/imrd/directdoc.asp?DDFDocuments/u/G/TBTN26/BDI803.docx</v>
      </c>
      <c r="T113" t="str">
        <f>HYPERLINK("https://docs.wto.org/imrd/directdoc.asp?DDFDocuments/v/G/TBTN26/BDI803.docx", "https://docs.wto.org/imrd/directdoc.asp?DDFDocuments/v/G/TBTN26/BDI803.docx")</f>
        <v>https://docs.wto.org/imrd/directdoc.asp?DDFDocuments/v/G/TBTN26/BDI803.docx</v>
      </c>
      <c r="U113" t="s">
        <v>46</v>
      </c>
      <c r="V113" t="s">
        <v>47</v>
      </c>
      <c r="W113" t="s">
        <v>47</v>
      </c>
      <c r="X113" t="s">
        <v>47</v>
      </c>
      <c r="Y113" t="s">
        <v>47</v>
      </c>
      <c r="Z113" t="s">
        <v>47</v>
      </c>
      <c r="AA113" t="s">
        <v>47</v>
      </c>
      <c r="AB113" s="2" t="s">
        <v>649</v>
      </c>
      <c r="AC113" t="s">
        <v>42</v>
      </c>
      <c r="AD113" t="s">
        <v>42</v>
      </c>
      <c r="AE113" t="s">
        <v>42</v>
      </c>
      <c r="AF113" t="s">
        <v>42</v>
      </c>
      <c r="AG113" t="s">
        <v>42</v>
      </c>
      <c r="AH113" s="2" t="s">
        <v>42</v>
      </c>
    </row>
    <row r="114" spans="1:34" ht="45" x14ac:dyDescent="0.25">
      <c r="A114" s="8" t="s">
        <v>646</v>
      </c>
      <c r="B114" s="6" t="s">
        <v>201</v>
      </c>
      <c r="C114" s="7">
        <v>46217</v>
      </c>
      <c r="D114" s="9" t="str">
        <f>HYPERLINK("https://www.epingalert.org/en/Search?viewData= G/TBT/N/BDI/803, G/TBT/N/KEN/2097, G/TBT/N/RWA/1461, G/TBT/N/TZA/1640, G/TBT/N/UGA/2418"," G/TBT/N/BDI/803, G/TBT/N/KEN/2097, G/TBT/N/RWA/1461, G/TBT/N/TZA/1640, G/TBT/N/UGA/2418")</f>
        <v xml:space="preserve"> G/TBT/N/BDI/803, G/TBT/N/KEN/2097, G/TBT/N/RWA/1461, G/TBT/N/TZA/1640, G/TBT/N/UGA/2418</v>
      </c>
      <c r="E114" s="8" t="s">
        <v>644</v>
      </c>
      <c r="F114" s="8" t="s">
        <v>645</v>
      </c>
      <c r="G114" s="8" t="s">
        <v>647</v>
      </c>
      <c r="H114" s="8" t="s">
        <v>641</v>
      </c>
      <c r="I114" s="8" t="s">
        <v>627</v>
      </c>
      <c r="J114" s="8" t="s">
        <v>42</v>
      </c>
      <c r="K114" s="8" t="s">
        <v>42</v>
      </c>
      <c r="L114" s="6"/>
      <c r="M114" s="7">
        <v>46277</v>
      </c>
      <c r="N114" s="7" t="s">
        <v>628</v>
      </c>
      <c r="O114" s="7" t="s">
        <v>76</v>
      </c>
      <c r="P114" s="6" t="s">
        <v>44</v>
      </c>
      <c r="Q114" s="8" t="s">
        <v>648</v>
      </c>
      <c r="R114" t="str">
        <f>HYPERLINK("https://docs.wto.org/imrd/directdoc.asp?DDFDocuments/t/G/TBTN26/BDI803.docx", "https://docs.wto.org/imrd/directdoc.asp?DDFDocuments/t/G/TBTN26/BDI803.docx")</f>
        <v>https://docs.wto.org/imrd/directdoc.asp?DDFDocuments/t/G/TBTN26/BDI803.docx</v>
      </c>
      <c r="S114" t="str">
        <f>HYPERLINK("https://docs.wto.org/imrd/directdoc.asp?DDFDocuments/u/G/TBTN26/BDI803.docx", "https://docs.wto.org/imrd/directdoc.asp?DDFDocuments/u/G/TBTN26/BDI803.docx")</f>
        <v>https://docs.wto.org/imrd/directdoc.asp?DDFDocuments/u/G/TBTN26/BDI803.docx</v>
      </c>
      <c r="T114" t="str">
        <f>HYPERLINK("https://docs.wto.org/imrd/directdoc.asp?DDFDocuments/v/G/TBTN26/BDI803.docx", "https://docs.wto.org/imrd/directdoc.asp?DDFDocuments/v/G/TBTN26/BDI803.docx")</f>
        <v>https://docs.wto.org/imrd/directdoc.asp?DDFDocuments/v/G/TBTN26/BDI803.docx</v>
      </c>
      <c r="U114" t="s">
        <v>46</v>
      </c>
      <c r="V114" t="s">
        <v>47</v>
      </c>
      <c r="W114" t="s">
        <v>47</v>
      </c>
      <c r="X114" t="s">
        <v>47</v>
      </c>
      <c r="Y114" t="s">
        <v>47</v>
      </c>
      <c r="Z114" t="s">
        <v>47</v>
      </c>
      <c r="AA114" t="s">
        <v>47</v>
      </c>
      <c r="AB114" s="2" t="s">
        <v>649</v>
      </c>
      <c r="AC114" t="s">
        <v>42</v>
      </c>
      <c r="AD114" t="s">
        <v>42</v>
      </c>
      <c r="AE114" t="s">
        <v>42</v>
      </c>
      <c r="AF114" t="s">
        <v>42</v>
      </c>
      <c r="AG114" t="s">
        <v>42</v>
      </c>
      <c r="AH114" s="2" t="s">
        <v>42</v>
      </c>
    </row>
    <row r="115" spans="1:34" ht="45" x14ac:dyDescent="0.25">
      <c r="A115" s="8" t="s">
        <v>646</v>
      </c>
      <c r="B115" s="6" t="s">
        <v>202</v>
      </c>
      <c r="C115" s="7">
        <v>46217</v>
      </c>
      <c r="D115" s="9" t="str">
        <f>HYPERLINK("https://www.epingalert.org/en/Search?viewData= G/TBT/N/BDI/803, G/TBT/N/KEN/2097, G/TBT/N/RWA/1461, G/TBT/N/TZA/1640, G/TBT/N/UGA/2418"," G/TBT/N/BDI/803, G/TBT/N/KEN/2097, G/TBT/N/RWA/1461, G/TBT/N/TZA/1640, G/TBT/N/UGA/2418")</f>
        <v xml:space="preserve"> G/TBT/N/BDI/803, G/TBT/N/KEN/2097, G/TBT/N/RWA/1461, G/TBT/N/TZA/1640, G/TBT/N/UGA/2418</v>
      </c>
      <c r="E115" s="8" t="s">
        <v>644</v>
      </c>
      <c r="F115" s="8" t="s">
        <v>645</v>
      </c>
      <c r="G115" s="8" t="s">
        <v>647</v>
      </c>
      <c r="H115" s="8" t="s">
        <v>641</v>
      </c>
      <c r="I115" s="8" t="s">
        <v>627</v>
      </c>
      <c r="J115" s="8" t="s">
        <v>42</v>
      </c>
      <c r="K115" s="8" t="s">
        <v>42</v>
      </c>
      <c r="L115" s="6"/>
      <c r="M115" s="7">
        <v>46277</v>
      </c>
      <c r="N115" s="7" t="s">
        <v>628</v>
      </c>
      <c r="O115" s="7" t="s">
        <v>76</v>
      </c>
      <c r="P115" s="6" t="s">
        <v>44</v>
      </c>
      <c r="Q115" s="8" t="s">
        <v>648</v>
      </c>
      <c r="R115" t="str">
        <f>HYPERLINK("https://docs.wto.org/imrd/directdoc.asp?DDFDocuments/t/G/TBTN26/BDI803.docx", "https://docs.wto.org/imrd/directdoc.asp?DDFDocuments/t/G/TBTN26/BDI803.docx")</f>
        <v>https://docs.wto.org/imrd/directdoc.asp?DDFDocuments/t/G/TBTN26/BDI803.docx</v>
      </c>
      <c r="S115" t="str">
        <f>HYPERLINK("https://docs.wto.org/imrd/directdoc.asp?DDFDocuments/u/G/TBTN26/BDI803.docx", "https://docs.wto.org/imrd/directdoc.asp?DDFDocuments/u/G/TBTN26/BDI803.docx")</f>
        <v>https://docs.wto.org/imrd/directdoc.asp?DDFDocuments/u/G/TBTN26/BDI803.docx</v>
      </c>
      <c r="T115" t="str">
        <f>HYPERLINK("https://docs.wto.org/imrd/directdoc.asp?DDFDocuments/v/G/TBTN26/BDI803.docx", "https://docs.wto.org/imrd/directdoc.asp?DDFDocuments/v/G/TBTN26/BDI803.docx")</f>
        <v>https://docs.wto.org/imrd/directdoc.asp?DDFDocuments/v/G/TBTN26/BDI803.docx</v>
      </c>
      <c r="U115" t="s">
        <v>46</v>
      </c>
      <c r="V115" t="s">
        <v>47</v>
      </c>
      <c r="W115" t="s">
        <v>47</v>
      </c>
      <c r="X115" t="s">
        <v>47</v>
      </c>
      <c r="Y115" t="s">
        <v>47</v>
      </c>
      <c r="Z115" t="s">
        <v>47</v>
      </c>
      <c r="AA115" t="s">
        <v>47</v>
      </c>
      <c r="AB115" s="2" t="s">
        <v>649</v>
      </c>
      <c r="AC115" t="s">
        <v>42</v>
      </c>
      <c r="AD115" t="s">
        <v>42</v>
      </c>
      <c r="AE115" t="s">
        <v>42</v>
      </c>
      <c r="AF115" t="s">
        <v>42</v>
      </c>
      <c r="AG115" t="s">
        <v>42</v>
      </c>
      <c r="AH115" s="2" t="s">
        <v>42</v>
      </c>
    </row>
    <row r="116" spans="1:34" ht="45" x14ac:dyDescent="0.25">
      <c r="A116" s="8" t="s">
        <v>646</v>
      </c>
      <c r="B116" s="6" t="s">
        <v>203</v>
      </c>
      <c r="C116" s="7">
        <v>46217</v>
      </c>
      <c r="D116" s="9" t="str">
        <f>HYPERLINK("https://www.epingalert.org/en/Search?viewData= G/TBT/N/BDI/803, G/TBT/N/KEN/2097, G/TBT/N/RWA/1461, G/TBT/N/TZA/1640, G/TBT/N/UGA/2418"," G/TBT/N/BDI/803, G/TBT/N/KEN/2097, G/TBT/N/RWA/1461, G/TBT/N/TZA/1640, G/TBT/N/UGA/2418")</f>
        <v xml:space="preserve"> G/TBT/N/BDI/803, G/TBT/N/KEN/2097, G/TBT/N/RWA/1461, G/TBT/N/TZA/1640, G/TBT/N/UGA/2418</v>
      </c>
      <c r="E116" s="8" t="s">
        <v>644</v>
      </c>
      <c r="F116" s="8" t="s">
        <v>645</v>
      </c>
      <c r="G116" s="8" t="s">
        <v>647</v>
      </c>
      <c r="H116" s="8" t="s">
        <v>641</v>
      </c>
      <c r="I116" s="8" t="s">
        <v>627</v>
      </c>
      <c r="J116" s="8" t="s">
        <v>42</v>
      </c>
      <c r="K116" s="8" t="s">
        <v>42</v>
      </c>
      <c r="L116" s="6"/>
      <c r="M116" s="7">
        <v>46277</v>
      </c>
      <c r="N116" s="7" t="s">
        <v>628</v>
      </c>
      <c r="O116" s="7" t="s">
        <v>76</v>
      </c>
      <c r="P116" s="6" t="s">
        <v>44</v>
      </c>
      <c r="Q116" s="8" t="s">
        <v>648</v>
      </c>
      <c r="R116" t="str">
        <f>HYPERLINK("https://docs.wto.org/imrd/directdoc.asp?DDFDocuments/t/G/TBTN26/BDI803.docx", "https://docs.wto.org/imrd/directdoc.asp?DDFDocuments/t/G/TBTN26/BDI803.docx")</f>
        <v>https://docs.wto.org/imrd/directdoc.asp?DDFDocuments/t/G/TBTN26/BDI803.docx</v>
      </c>
      <c r="S116" t="str">
        <f>HYPERLINK("https://docs.wto.org/imrd/directdoc.asp?DDFDocuments/u/G/TBTN26/BDI803.docx", "https://docs.wto.org/imrd/directdoc.asp?DDFDocuments/u/G/TBTN26/BDI803.docx")</f>
        <v>https://docs.wto.org/imrd/directdoc.asp?DDFDocuments/u/G/TBTN26/BDI803.docx</v>
      </c>
      <c r="T116" t="str">
        <f>HYPERLINK("https://docs.wto.org/imrd/directdoc.asp?DDFDocuments/v/G/TBTN26/BDI803.docx", "https://docs.wto.org/imrd/directdoc.asp?DDFDocuments/v/G/TBTN26/BDI803.docx")</f>
        <v>https://docs.wto.org/imrd/directdoc.asp?DDFDocuments/v/G/TBTN26/BDI803.docx</v>
      </c>
      <c r="U116" t="s">
        <v>46</v>
      </c>
      <c r="V116" t="s">
        <v>47</v>
      </c>
      <c r="W116" t="s">
        <v>47</v>
      </c>
      <c r="X116" t="s">
        <v>47</v>
      </c>
      <c r="Y116" t="s">
        <v>47</v>
      </c>
      <c r="Z116" t="s">
        <v>47</v>
      </c>
      <c r="AA116" t="s">
        <v>47</v>
      </c>
      <c r="AB116" s="2" t="s">
        <v>649</v>
      </c>
      <c r="AC116" t="s">
        <v>42</v>
      </c>
      <c r="AD116" t="s">
        <v>42</v>
      </c>
      <c r="AE116" t="s">
        <v>42</v>
      </c>
      <c r="AF116" t="s">
        <v>42</v>
      </c>
      <c r="AG116" t="s">
        <v>42</v>
      </c>
      <c r="AH116" s="2" t="s">
        <v>42</v>
      </c>
    </row>
    <row r="117" spans="1:34" ht="60" x14ac:dyDescent="0.25">
      <c r="A117" s="8" t="s">
        <v>652</v>
      </c>
      <c r="B117" s="6" t="s">
        <v>111</v>
      </c>
      <c r="C117" s="7">
        <v>46217</v>
      </c>
      <c r="D117" s="9" t="str">
        <f>HYPERLINK("https://www.epingalert.org/en/Search?viewData= G/TBT/N/BRA/1635"," G/TBT/N/BRA/1635")</f>
        <v xml:space="preserve"> G/TBT/N/BRA/1635</v>
      </c>
      <c r="E117" s="8" t="s">
        <v>650</v>
      </c>
      <c r="F117" s="8" t="s">
        <v>651</v>
      </c>
      <c r="G117" s="8" t="s">
        <v>42</v>
      </c>
      <c r="H117" s="8" t="s">
        <v>653</v>
      </c>
      <c r="I117" s="8" t="s">
        <v>654</v>
      </c>
      <c r="J117" s="8" t="s">
        <v>42</v>
      </c>
      <c r="K117" s="8" t="s">
        <v>42</v>
      </c>
      <c r="L117" s="6"/>
      <c r="M117" s="7" t="s">
        <v>42</v>
      </c>
      <c r="N117" s="7" t="s">
        <v>655</v>
      </c>
      <c r="O117" s="7" t="s">
        <v>655</v>
      </c>
      <c r="P117" s="6" t="s">
        <v>44</v>
      </c>
      <c r="Q117" s="8" t="s">
        <v>656</v>
      </c>
      <c r="R117" t="str">
        <f>HYPERLINK("https://docs.wto.org/imrd/directdoc.asp?DDFDocuments/t/G/TBTN26/BRA1635.docx", "https://docs.wto.org/imrd/directdoc.asp?DDFDocuments/t/G/TBTN26/BRA1635.docx")</f>
        <v>https://docs.wto.org/imrd/directdoc.asp?DDFDocuments/t/G/TBTN26/BRA1635.docx</v>
      </c>
      <c r="S117" t="str">
        <f>HYPERLINK("https://docs.wto.org/imrd/directdoc.asp?DDFDocuments/u/G/TBTN26/BRA1635.docx", "https://docs.wto.org/imrd/directdoc.asp?DDFDocuments/u/G/TBTN26/BRA1635.docx")</f>
        <v>https://docs.wto.org/imrd/directdoc.asp?DDFDocuments/u/G/TBTN26/BRA1635.docx</v>
      </c>
      <c r="T117" t="str">
        <f>HYPERLINK("https://docs.wto.org/imrd/directdoc.asp?DDFDocuments/v/G/TBTN26/BRA1635.docx", "https://docs.wto.org/imrd/directdoc.asp?DDFDocuments/v/G/TBTN26/BRA1635.docx")</f>
        <v>https://docs.wto.org/imrd/directdoc.asp?DDFDocuments/v/G/TBTN26/BRA1635.docx</v>
      </c>
      <c r="U117" t="s">
        <v>46</v>
      </c>
      <c r="V117" t="s">
        <v>47</v>
      </c>
      <c r="W117" t="s">
        <v>47</v>
      </c>
      <c r="X117" t="s">
        <v>47</v>
      </c>
      <c r="Y117" t="s">
        <v>47</v>
      </c>
      <c r="Z117" t="s">
        <v>47</v>
      </c>
      <c r="AA117" t="s">
        <v>47</v>
      </c>
      <c r="AB117" s="2" t="s">
        <v>657</v>
      </c>
      <c r="AC117" t="s">
        <v>42</v>
      </c>
      <c r="AD117" t="s">
        <v>42</v>
      </c>
      <c r="AE117" t="s">
        <v>42</v>
      </c>
      <c r="AF117" t="s">
        <v>42</v>
      </c>
      <c r="AG117" t="s">
        <v>42</v>
      </c>
      <c r="AH117" s="2" t="s">
        <v>42</v>
      </c>
    </row>
    <row r="118" spans="1:34" ht="195" x14ac:dyDescent="0.25">
      <c r="A118" s="8" t="s">
        <v>661</v>
      </c>
      <c r="B118" s="6" t="s">
        <v>658</v>
      </c>
      <c r="C118" s="7">
        <v>46217</v>
      </c>
      <c r="D118" s="9" t="str">
        <f>HYPERLINK("https://www.epingalert.org/en/Search?viewData= G/TBT/N/CAN/781"," G/TBT/N/CAN/781")</f>
        <v xml:space="preserve"> G/TBT/N/CAN/781</v>
      </c>
      <c r="E118" s="8" t="s">
        <v>659</v>
      </c>
      <c r="F118" s="8" t="s">
        <v>660</v>
      </c>
      <c r="G118" s="8" t="s">
        <v>42</v>
      </c>
      <c r="H118" s="8" t="s">
        <v>571</v>
      </c>
      <c r="I118" s="8" t="s">
        <v>64</v>
      </c>
      <c r="J118" s="8" t="s">
        <v>662</v>
      </c>
      <c r="K118" s="8" t="s">
        <v>573</v>
      </c>
      <c r="L118" s="6"/>
      <c r="M118" s="7">
        <v>46277</v>
      </c>
      <c r="N118" s="7" t="s">
        <v>663</v>
      </c>
      <c r="O118" s="7" t="s">
        <v>663</v>
      </c>
      <c r="P118" s="6" t="s">
        <v>44</v>
      </c>
      <c r="Q118" s="6"/>
      <c r="R118" t="str">
        <f>HYPERLINK("https://docs.wto.org/imrd/directdoc.asp?DDFDocuments/t/G/TBTN26/CAN781.docx", "https://docs.wto.org/imrd/directdoc.asp?DDFDocuments/t/G/TBTN26/CAN781.docx")</f>
        <v>https://docs.wto.org/imrd/directdoc.asp?DDFDocuments/t/G/TBTN26/CAN781.docx</v>
      </c>
      <c r="S118" t="str">
        <f>HYPERLINK("https://docs.wto.org/imrd/directdoc.asp?DDFDocuments/u/G/TBTN26/CAN781.docx", "https://docs.wto.org/imrd/directdoc.asp?DDFDocuments/u/G/TBTN26/CAN781.docx")</f>
        <v>https://docs.wto.org/imrd/directdoc.asp?DDFDocuments/u/G/TBTN26/CAN781.docx</v>
      </c>
      <c r="T118" t="str">
        <f>HYPERLINK("https://docs.wto.org/imrd/directdoc.asp?DDFDocuments/v/G/TBTN26/CAN781.docx", "https://docs.wto.org/imrd/directdoc.asp?DDFDocuments/v/G/TBTN26/CAN781.docx")</f>
        <v>https://docs.wto.org/imrd/directdoc.asp?DDFDocuments/v/G/TBTN26/CAN781.docx</v>
      </c>
      <c r="U118" t="s">
        <v>46</v>
      </c>
      <c r="V118" t="s">
        <v>47</v>
      </c>
      <c r="W118" t="s">
        <v>47</v>
      </c>
      <c r="X118" t="s">
        <v>47</v>
      </c>
      <c r="Y118" t="s">
        <v>47</v>
      </c>
      <c r="Z118" t="s">
        <v>47</v>
      </c>
      <c r="AA118" t="s">
        <v>47</v>
      </c>
      <c r="AB118" s="2" t="s">
        <v>664</v>
      </c>
      <c r="AC118" t="s">
        <v>42</v>
      </c>
      <c r="AD118" t="s">
        <v>42</v>
      </c>
      <c r="AE118" t="s">
        <v>42</v>
      </c>
      <c r="AF118" t="s">
        <v>42</v>
      </c>
      <c r="AG118" t="s">
        <v>42</v>
      </c>
      <c r="AH118" s="2" t="s">
        <v>42</v>
      </c>
    </row>
    <row r="119" spans="1:34" ht="75" x14ac:dyDescent="0.25">
      <c r="A119" s="8" t="s">
        <v>667</v>
      </c>
      <c r="B119" s="6" t="s">
        <v>658</v>
      </c>
      <c r="C119" s="7">
        <v>46217</v>
      </c>
      <c r="D119" s="9" t="str">
        <f>HYPERLINK("https://www.epingalert.org/en/Search?viewData= G/TBT/N/CAN/782"," G/TBT/N/CAN/782")</f>
        <v xml:space="preserve"> G/TBT/N/CAN/782</v>
      </c>
      <c r="E119" s="8" t="s">
        <v>665</v>
      </c>
      <c r="F119" s="8" t="s">
        <v>666</v>
      </c>
      <c r="G119" s="8" t="s">
        <v>42</v>
      </c>
      <c r="H119" s="8" t="s">
        <v>668</v>
      </c>
      <c r="I119" s="8" t="s">
        <v>64</v>
      </c>
      <c r="J119" s="8" t="s">
        <v>669</v>
      </c>
      <c r="K119" s="8" t="s">
        <v>42</v>
      </c>
      <c r="L119" s="6"/>
      <c r="M119" s="7">
        <v>46286</v>
      </c>
      <c r="N119" s="7" t="s">
        <v>97</v>
      </c>
      <c r="O119" s="7" t="s">
        <v>97</v>
      </c>
      <c r="P119" s="6" t="s">
        <v>44</v>
      </c>
      <c r="Q119" s="6"/>
      <c r="R119" t="str">
        <f>HYPERLINK("https://docs.wto.org/imrd/directdoc.asp?DDFDocuments/t/G/TBTN26/CAN782.docx", "https://docs.wto.org/imrd/directdoc.asp?DDFDocuments/t/G/TBTN26/CAN782.docx")</f>
        <v>https://docs.wto.org/imrd/directdoc.asp?DDFDocuments/t/G/TBTN26/CAN782.docx</v>
      </c>
      <c r="S119" t="str">
        <f>HYPERLINK("https://docs.wto.org/imrd/directdoc.asp?DDFDocuments/u/G/TBTN26/CAN782.docx", "https://docs.wto.org/imrd/directdoc.asp?DDFDocuments/u/G/TBTN26/CAN782.docx")</f>
        <v>https://docs.wto.org/imrd/directdoc.asp?DDFDocuments/u/G/TBTN26/CAN782.docx</v>
      </c>
      <c r="T119" t="str">
        <f>HYPERLINK("https://docs.wto.org/imrd/directdoc.asp?DDFDocuments/v/G/TBTN26/CAN782.docx", "https://docs.wto.org/imrd/directdoc.asp?DDFDocuments/v/G/TBTN26/CAN782.docx")</f>
        <v>https://docs.wto.org/imrd/directdoc.asp?DDFDocuments/v/G/TBTN26/CAN782.docx</v>
      </c>
      <c r="U119" t="s">
        <v>46</v>
      </c>
      <c r="V119" t="s">
        <v>47</v>
      </c>
      <c r="W119" t="s">
        <v>47</v>
      </c>
      <c r="X119" t="s">
        <v>47</v>
      </c>
      <c r="Y119" t="s">
        <v>47</v>
      </c>
      <c r="Z119" t="s">
        <v>47</v>
      </c>
      <c r="AA119" t="s">
        <v>47</v>
      </c>
      <c r="AB119" s="2" t="s">
        <v>97</v>
      </c>
      <c r="AC119" t="s">
        <v>42</v>
      </c>
      <c r="AD119" t="s">
        <v>42</v>
      </c>
      <c r="AE119" t="s">
        <v>42</v>
      </c>
      <c r="AF119" t="s">
        <v>42</v>
      </c>
      <c r="AG119" t="s">
        <v>42</v>
      </c>
      <c r="AH119" s="2" t="s">
        <v>42</v>
      </c>
    </row>
    <row r="120" spans="1:34" ht="30" x14ac:dyDescent="0.25">
      <c r="A120" s="8" t="s">
        <v>672</v>
      </c>
      <c r="B120" s="6" t="s">
        <v>154</v>
      </c>
      <c r="C120" s="7">
        <v>46217</v>
      </c>
      <c r="D120" s="9" t="str">
        <f>HYPERLINK("https://www.epingalert.org/en/Search?viewData= G/TBT/N/KOR/1366"," G/TBT/N/KOR/1366")</f>
        <v xml:space="preserve"> G/TBT/N/KOR/1366</v>
      </c>
      <c r="E120" s="8" t="s">
        <v>670</v>
      </c>
      <c r="F120" s="8" t="s">
        <v>671</v>
      </c>
      <c r="G120" s="8" t="s">
        <v>42</v>
      </c>
      <c r="H120" s="8" t="s">
        <v>673</v>
      </c>
      <c r="I120" s="8" t="s">
        <v>132</v>
      </c>
      <c r="J120" s="8" t="s">
        <v>42</v>
      </c>
      <c r="K120" s="8" t="s">
        <v>42</v>
      </c>
      <c r="L120" s="6"/>
      <c r="M120" s="7">
        <v>46277</v>
      </c>
      <c r="N120" s="7">
        <v>46234</v>
      </c>
      <c r="O120" s="7" t="s">
        <v>76</v>
      </c>
      <c r="P120" s="6" t="s">
        <v>44</v>
      </c>
      <c r="Q120" s="8" t="s">
        <v>674</v>
      </c>
      <c r="R120" t="str">
        <f>HYPERLINK("https://docs.wto.org/imrd/directdoc.asp?DDFDocuments/t/G/TBTN26/KOR1366.docx", "https://docs.wto.org/imrd/directdoc.asp?DDFDocuments/t/G/TBTN26/KOR1366.docx")</f>
        <v>https://docs.wto.org/imrd/directdoc.asp?DDFDocuments/t/G/TBTN26/KOR1366.docx</v>
      </c>
      <c r="S120" t="str">
        <f>HYPERLINK("https://docs.wto.org/imrd/directdoc.asp?DDFDocuments/u/G/TBTN26/KOR1366.docx", "https://docs.wto.org/imrd/directdoc.asp?DDFDocuments/u/G/TBTN26/KOR1366.docx")</f>
        <v>https://docs.wto.org/imrd/directdoc.asp?DDFDocuments/u/G/TBTN26/KOR1366.docx</v>
      </c>
      <c r="T120" t="str">
        <f>HYPERLINK("https://docs.wto.org/imrd/directdoc.asp?DDFDocuments/v/G/TBTN26/KOR1366.docx", "https://docs.wto.org/imrd/directdoc.asp?DDFDocuments/v/G/TBTN26/KOR1366.docx")</f>
        <v>https://docs.wto.org/imrd/directdoc.asp?DDFDocuments/v/G/TBTN26/KOR1366.docx</v>
      </c>
      <c r="U120" t="s">
        <v>46</v>
      </c>
      <c r="V120" t="s">
        <v>47</v>
      </c>
      <c r="W120" t="s">
        <v>47</v>
      </c>
      <c r="X120" t="s">
        <v>47</v>
      </c>
      <c r="Y120" t="s">
        <v>47</v>
      </c>
      <c r="Z120" t="s">
        <v>47</v>
      </c>
      <c r="AA120" t="s">
        <v>47</v>
      </c>
      <c r="AB120" s="2" t="s">
        <v>675</v>
      </c>
      <c r="AC120" t="s">
        <v>42</v>
      </c>
      <c r="AD120" t="s">
        <v>42</v>
      </c>
      <c r="AE120" t="s">
        <v>42</v>
      </c>
      <c r="AF120" t="s">
        <v>42</v>
      </c>
      <c r="AG120" t="s">
        <v>42</v>
      </c>
      <c r="AH120" s="2" t="s">
        <v>42</v>
      </c>
    </row>
    <row r="121" spans="1:34" ht="195" x14ac:dyDescent="0.25">
      <c r="A121" s="8" t="s">
        <v>679</v>
      </c>
      <c r="B121" s="6" t="s">
        <v>676</v>
      </c>
      <c r="C121" s="7">
        <v>46217</v>
      </c>
      <c r="D121" s="9" t="str">
        <f>HYPERLINK("https://www.epingalert.org/en/Search?viewData= G/TBT/N/RUS/184"," G/TBT/N/RUS/184")</f>
        <v xml:space="preserve"> G/TBT/N/RUS/184</v>
      </c>
      <c r="E121" s="8" t="s">
        <v>677</v>
      </c>
      <c r="F121" s="8" t="s">
        <v>678</v>
      </c>
      <c r="G121" s="8" t="s">
        <v>42</v>
      </c>
      <c r="H121" s="8" t="s">
        <v>680</v>
      </c>
      <c r="I121" s="8" t="s">
        <v>681</v>
      </c>
      <c r="J121" s="8" t="s">
        <v>42</v>
      </c>
      <c r="K121" s="8" t="s">
        <v>573</v>
      </c>
      <c r="L121" s="6"/>
      <c r="M121" s="7">
        <v>46277</v>
      </c>
      <c r="N121" s="7" t="s">
        <v>76</v>
      </c>
      <c r="O121" s="7" t="s">
        <v>76</v>
      </c>
      <c r="P121" s="6" t="s">
        <v>44</v>
      </c>
      <c r="Q121" s="8" t="s">
        <v>682</v>
      </c>
      <c r="R121" t="str">
        <f>HYPERLINK("https://docs.wto.org/imrd/directdoc.asp?DDFDocuments/t/G/TBTN26/RUS184.docx", "https://docs.wto.org/imrd/directdoc.asp?DDFDocuments/t/G/TBTN26/RUS184.docx")</f>
        <v>https://docs.wto.org/imrd/directdoc.asp?DDFDocuments/t/G/TBTN26/RUS184.docx</v>
      </c>
      <c r="S121" t="str">
        <f>HYPERLINK("https://docs.wto.org/imrd/directdoc.asp?DDFDocuments/u/G/TBTN26/RUS184.docx", "https://docs.wto.org/imrd/directdoc.asp?DDFDocuments/u/G/TBTN26/RUS184.docx")</f>
        <v>https://docs.wto.org/imrd/directdoc.asp?DDFDocuments/u/G/TBTN26/RUS184.docx</v>
      </c>
      <c r="T121" t="str">
        <f>HYPERLINK("https://docs.wto.org/imrd/directdoc.asp?DDFDocuments/v/G/TBTN26/RUS184.docx", "https://docs.wto.org/imrd/directdoc.asp?DDFDocuments/v/G/TBTN26/RUS184.docx")</f>
        <v>https://docs.wto.org/imrd/directdoc.asp?DDFDocuments/v/G/TBTN26/RUS184.docx</v>
      </c>
      <c r="U121" t="s">
        <v>47</v>
      </c>
      <c r="V121" t="s">
        <v>47</v>
      </c>
      <c r="W121" t="s">
        <v>46</v>
      </c>
      <c r="X121" t="s">
        <v>47</v>
      </c>
      <c r="Y121" t="s">
        <v>47</v>
      </c>
      <c r="Z121" t="s">
        <v>47</v>
      </c>
      <c r="AA121" t="s">
        <v>47</v>
      </c>
      <c r="AB121" s="2" t="s">
        <v>42</v>
      </c>
      <c r="AC121" t="s">
        <v>42</v>
      </c>
      <c r="AD121" t="s">
        <v>42</v>
      </c>
      <c r="AE121" t="s">
        <v>42</v>
      </c>
      <c r="AF121" t="s">
        <v>42</v>
      </c>
      <c r="AG121" t="s">
        <v>42</v>
      </c>
      <c r="AH121" s="2" t="s">
        <v>42</v>
      </c>
    </row>
    <row r="122" spans="1:34" ht="255" x14ac:dyDescent="0.25">
      <c r="A122" s="8" t="s">
        <v>685</v>
      </c>
      <c r="B122" s="6" t="s">
        <v>100</v>
      </c>
      <c r="C122" s="7">
        <v>46217</v>
      </c>
      <c r="D122" s="9" t="str">
        <f>HYPERLINK("https://www.epingalert.org/en/Search?viewData= G/TBT/N/VNM/433"," G/TBT/N/VNM/433")</f>
        <v xml:space="preserve"> G/TBT/N/VNM/433</v>
      </c>
      <c r="E122" s="8" t="s">
        <v>683</v>
      </c>
      <c r="F122" s="8" t="s">
        <v>684</v>
      </c>
      <c r="G122" s="8" t="s">
        <v>42</v>
      </c>
      <c r="H122" s="8" t="s">
        <v>445</v>
      </c>
      <c r="I122" s="8" t="s">
        <v>132</v>
      </c>
      <c r="J122" s="8" t="s">
        <v>42</v>
      </c>
      <c r="K122" s="8" t="s">
        <v>143</v>
      </c>
      <c r="L122" s="6"/>
      <c r="M122" s="7">
        <v>46277</v>
      </c>
      <c r="N122" s="7" t="s">
        <v>66</v>
      </c>
      <c r="O122" s="7" t="s">
        <v>686</v>
      </c>
      <c r="P122" s="6" t="s">
        <v>44</v>
      </c>
      <c r="Q122" s="8" t="s">
        <v>687</v>
      </c>
      <c r="R122" t="str">
        <f>HYPERLINK("https://docs.wto.org/imrd/directdoc.asp?DDFDocuments/t/G/TBTN26/VNM433.docx", "https://docs.wto.org/imrd/directdoc.asp?DDFDocuments/t/G/TBTN26/VNM433.docx")</f>
        <v>https://docs.wto.org/imrd/directdoc.asp?DDFDocuments/t/G/TBTN26/VNM433.docx</v>
      </c>
      <c r="S122" t="str">
        <f>HYPERLINK("https://docs.wto.org/imrd/directdoc.asp?DDFDocuments/u/G/TBTN26/VNM433.docx", "https://docs.wto.org/imrd/directdoc.asp?DDFDocuments/u/G/TBTN26/VNM433.docx")</f>
        <v>https://docs.wto.org/imrd/directdoc.asp?DDFDocuments/u/G/TBTN26/VNM433.docx</v>
      </c>
      <c r="T122" t="str">
        <f>HYPERLINK("https://docs.wto.org/imrd/directdoc.asp?DDFDocuments/v/G/TBTN26/VNM433.docx", "https://docs.wto.org/imrd/directdoc.asp?DDFDocuments/v/G/TBTN26/VNM433.docx")</f>
        <v>https://docs.wto.org/imrd/directdoc.asp?DDFDocuments/v/G/TBTN26/VNM433.docx</v>
      </c>
      <c r="U122" t="s">
        <v>46</v>
      </c>
      <c r="V122" t="s">
        <v>47</v>
      </c>
      <c r="W122" t="s">
        <v>47</v>
      </c>
      <c r="X122" t="s">
        <v>47</v>
      </c>
      <c r="Y122" t="s">
        <v>47</v>
      </c>
      <c r="Z122" t="s">
        <v>47</v>
      </c>
      <c r="AA122" t="s">
        <v>47</v>
      </c>
      <c r="AB122" s="2" t="s">
        <v>688</v>
      </c>
      <c r="AC122" t="s">
        <v>42</v>
      </c>
      <c r="AD122" t="s">
        <v>42</v>
      </c>
      <c r="AE122" t="s">
        <v>42</v>
      </c>
      <c r="AF122" t="s">
        <v>42</v>
      </c>
      <c r="AG122" t="s">
        <v>42</v>
      </c>
      <c r="AH122" s="2" t="s">
        <v>42</v>
      </c>
    </row>
    <row r="123" spans="1:34" ht="75" x14ac:dyDescent="0.25">
      <c r="A123" s="8" t="s">
        <v>692</v>
      </c>
      <c r="B123" s="6" t="s">
        <v>689</v>
      </c>
      <c r="C123" s="7">
        <v>46216</v>
      </c>
      <c r="D123" s="9" t="str">
        <f>HYPERLINK("https://www.epingalert.org/en/Search?viewData= G/TBT/N/CHN/2293"," G/TBT/N/CHN/2293")</f>
        <v xml:space="preserve"> G/TBT/N/CHN/2293</v>
      </c>
      <c r="E123" s="8" t="s">
        <v>690</v>
      </c>
      <c r="F123" s="8" t="s">
        <v>691</v>
      </c>
      <c r="G123" s="8" t="s">
        <v>693</v>
      </c>
      <c r="H123" s="8" t="s">
        <v>694</v>
      </c>
      <c r="I123" s="8" t="s">
        <v>695</v>
      </c>
      <c r="J123" s="8" t="s">
        <v>42</v>
      </c>
      <c r="K123" s="8" t="s">
        <v>42</v>
      </c>
      <c r="L123" s="6"/>
      <c r="M123" s="7">
        <v>46276</v>
      </c>
      <c r="N123" s="7" t="s">
        <v>76</v>
      </c>
      <c r="O123" s="7" t="s">
        <v>696</v>
      </c>
      <c r="P123" s="6" t="s">
        <v>44</v>
      </c>
      <c r="Q123" s="8" t="s">
        <v>697</v>
      </c>
      <c r="R123" t="str">
        <f>HYPERLINK("https://docs.wto.org/imrd/directdoc.asp?DDFDocuments/t/G/TBTN26/CHN2293.docx", "https://docs.wto.org/imrd/directdoc.asp?DDFDocuments/t/G/TBTN26/CHN2293.docx")</f>
        <v>https://docs.wto.org/imrd/directdoc.asp?DDFDocuments/t/G/TBTN26/CHN2293.docx</v>
      </c>
      <c r="S123" t="str">
        <f>HYPERLINK("https://docs.wto.org/imrd/directdoc.asp?DDFDocuments/u/G/TBTN26/CHN2293.docx", "https://docs.wto.org/imrd/directdoc.asp?DDFDocuments/u/G/TBTN26/CHN2293.docx")</f>
        <v>https://docs.wto.org/imrd/directdoc.asp?DDFDocuments/u/G/TBTN26/CHN2293.docx</v>
      </c>
      <c r="T123" t="str">
        <f>HYPERLINK("https://docs.wto.org/imrd/directdoc.asp?DDFDocuments/v/G/TBTN26/CHN2293.docx", "https://docs.wto.org/imrd/directdoc.asp?DDFDocuments/v/G/TBTN26/CHN2293.docx")</f>
        <v>https://docs.wto.org/imrd/directdoc.asp?DDFDocuments/v/G/TBTN26/CHN2293.docx</v>
      </c>
      <c r="U123" t="s">
        <v>46</v>
      </c>
      <c r="V123" t="s">
        <v>47</v>
      </c>
      <c r="W123" t="s">
        <v>47</v>
      </c>
      <c r="X123" t="s">
        <v>47</v>
      </c>
      <c r="Y123" t="s">
        <v>47</v>
      </c>
      <c r="Z123" t="s">
        <v>47</v>
      </c>
      <c r="AA123" t="s">
        <v>47</v>
      </c>
      <c r="AB123" s="2" t="s">
        <v>42</v>
      </c>
      <c r="AC123" t="s">
        <v>42</v>
      </c>
      <c r="AD123" t="s">
        <v>42</v>
      </c>
      <c r="AE123" t="s">
        <v>42</v>
      </c>
      <c r="AF123" t="s">
        <v>42</v>
      </c>
      <c r="AG123" t="s">
        <v>42</v>
      </c>
      <c r="AH123" s="2" t="s">
        <v>42</v>
      </c>
    </row>
    <row r="124" spans="1:34" ht="90" x14ac:dyDescent="0.25">
      <c r="A124" s="8" t="s">
        <v>700</v>
      </c>
      <c r="B124" s="6" t="s">
        <v>689</v>
      </c>
      <c r="C124" s="7">
        <v>46216</v>
      </c>
      <c r="D124" s="9" t="str">
        <f>HYPERLINK("https://www.epingalert.org/en/Search?viewData= G/TBT/N/CHN/2294"," G/TBT/N/CHN/2294")</f>
        <v xml:space="preserve"> G/TBT/N/CHN/2294</v>
      </c>
      <c r="E124" s="8" t="s">
        <v>698</v>
      </c>
      <c r="F124" s="8" t="s">
        <v>699</v>
      </c>
      <c r="G124" s="8" t="s">
        <v>701</v>
      </c>
      <c r="H124" s="8" t="s">
        <v>702</v>
      </c>
      <c r="I124" s="8" t="s">
        <v>132</v>
      </c>
      <c r="J124" s="8" t="s">
        <v>42</v>
      </c>
      <c r="K124" s="8" t="s">
        <v>42</v>
      </c>
      <c r="L124" s="6"/>
      <c r="M124" s="7">
        <v>46276</v>
      </c>
      <c r="N124" s="7" t="s">
        <v>76</v>
      </c>
      <c r="O124" s="7" t="s">
        <v>182</v>
      </c>
      <c r="P124" s="6" t="s">
        <v>44</v>
      </c>
      <c r="Q124" s="8" t="s">
        <v>703</v>
      </c>
      <c r="R124" t="str">
        <f>HYPERLINK("https://docs.wto.org/imrd/directdoc.asp?DDFDocuments/t/G/TBTN26/CHN2294.docx", "https://docs.wto.org/imrd/directdoc.asp?DDFDocuments/t/G/TBTN26/CHN2294.docx")</f>
        <v>https://docs.wto.org/imrd/directdoc.asp?DDFDocuments/t/G/TBTN26/CHN2294.docx</v>
      </c>
      <c r="S124" t="str">
        <f>HYPERLINK("https://docs.wto.org/imrd/directdoc.asp?DDFDocuments/u/G/TBTN26/CHN2294.docx", "https://docs.wto.org/imrd/directdoc.asp?DDFDocuments/u/G/TBTN26/CHN2294.docx")</f>
        <v>https://docs.wto.org/imrd/directdoc.asp?DDFDocuments/u/G/TBTN26/CHN2294.docx</v>
      </c>
      <c r="T124" t="str">
        <f>HYPERLINK("https://docs.wto.org/imrd/directdoc.asp?DDFDocuments/v/G/TBTN26/CHN2294.docx", "https://docs.wto.org/imrd/directdoc.asp?DDFDocuments/v/G/TBTN26/CHN2294.docx")</f>
        <v>https://docs.wto.org/imrd/directdoc.asp?DDFDocuments/v/G/TBTN26/CHN2294.docx</v>
      </c>
      <c r="U124" t="s">
        <v>46</v>
      </c>
      <c r="V124" t="s">
        <v>47</v>
      </c>
      <c r="W124" t="s">
        <v>47</v>
      </c>
      <c r="X124" t="s">
        <v>47</v>
      </c>
      <c r="Y124" t="s">
        <v>47</v>
      </c>
      <c r="Z124" t="s">
        <v>47</v>
      </c>
      <c r="AA124" t="s">
        <v>47</v>
      </c>
      <c r="AB124" s="2" t="s">
        <v>42</v>
      </c>
      <c r="AC124" t="s">
        <v>42</v>
      </c>
      <c r="AD124" t="s">
        <v>42</v>
      </c>
      <c r="AE124" t="s">
        <v>42</v>
      </c>
      <c r="AF124" t="s">
        <v>42</v>
      </c>
      <c r="AG124" t="s">
        <v>42</v>
      </c>
      <c r="AH124" s="2" t="s">
        <v>42</v>
      </c>
    </row>
    <row r="125" spans="1:34" ht="60" x14ac:dyDescent="0.25">
      <c r="A125" s="8" t="s">
        <v>706</v>
      </c>
      <c r="B125" s="6" t="s">
        <v>689</v>
      </c>
      <c r="C125" s="7">
        <v>46216</v>
      </c>
      <c r="D125" s="9" t="str">
        <f>HYPERLINK("https://www.epingalert.org/en/Search?viewData= G/TBT/N/CHN/2295"," G/TBT/N/CHN/2295")</f>
        <v xml:space="preserve"> G/TBT/N/CHN/2295</v>
      </c>
      <c r="E125" s="8" t="s">
        <v>704</v>
      </c>
      <c r="F125" s="8" t="s">
        <v>705</v>
      </c>
      <c r="G125" s="8" t="s">
        <v>707</v>
      </c>
      <c r="H125" s="8" t="s">
        <v>708</v>
      </c>
      <c r="I125" s="8" t="s">
        <v>695</v>
      </c>
      <c r="J125" s="8" t="s">
        <v>42</v>
      </c>
      <c r="K125" s="8" t="s">
        <v>42</v>
      </c>
      <c r="L125" s="6"/>
      <c r="M125" s="7">
        <v>46276</v>
      </c>
      <c r="N125" s="7" t="s">
        <v>76</v>
      </c>
      <c r="O125" s="7" t="s">
        <v>696</v>
      </c>
      <c r="P125" s="6" t="s">
        <v>44</v>
      </c>
      <c r="Q125" s="8" t="s">
        <v>709</v>
      </c>
      <c r="R125" t="str">
        <f>HYPERLINK("https://docs.wto.org/imrd/directdoc.asp?DDFDocuments/t/G/TBTN26/CHN2295.docx", "https://docs.wto.org/imrd/directdoc.asp?DDFDocuments/t/G/TBTN26/CHN2295.docx")</f>
        <v>https://docs.wto.org/imrd/directdoc.asp?DDFDocuments/t/G/TBTN26/CHN2295.docx</v>
      </c>
      <c r="S125" t="str">
        <f>HYPERLINK("https://docs.wto.org/imrd/directdoc.asp?DDFDocuments/u/G/TBTN26/CHN2295.docx", "https://docs.wto.org/imrd/directdoc.asp?DDFDocuments/u/G/TBTN26/CHN2295.docx")</f>
        <v>https://docs.wto.org/imrd/directdoc.asp?DDFDocuments/u/G/TBTN26/CHN2295.docx</v>
      </c>
      <c r="T125" t="str">
        <f>HYPERLINK("https://docs.wto.org/imrd/directdoc.asp?DDFDocuments/v/G/TBTN26/CHN2295.docx", "https://docs.wto.org/imrd/directdoc.asp?DDFDocuments/v/G/TBTN26/CHN2295.docx")</f>
        <v>https://docs.wto.org/imrd/directdoc.asp?DDFDocuments/v/G/TBTN26/CHN2295.docx</v>
      </c>
      <c r="U125" t="s">
        <v>46</v>
      </c>
      <c r="V125" t="s">
        <v>47</v>
      </c>
      <c r="W125" t="s">
        <v>47</v>
      </c>
      <c r="X125" t="s">
        <v>47</v>
      </c>
      <c r="Y125" t="s">
        <v>47</v>
      </c>
      <c r="Z125" t="s">
        <v>47</v>
      </c>
      <c r="AA125" t="s">
        <v>47</v>
      </c>
      <c r="AB125" s="2" t="s">
        <v>42</v>
      </c>
      <c r="AC125" t="s">
        <v>42</v>
      </c>
      <c r="AD125" t="s">
        <v>42</v>
      </c>
      <c r="AE125" t="s">
        <v>42</v>
      </c>
      <c r="AF125" t="s">
        <v>42</v>
      </c>
      <c r="AG125" t="s">
        <v>42</v>
      </c>
      <c r="AH125" s="2" t="s">
        <v>42</v>
      </c>
    </row>
    <row r="126" spans="1:34" ht="120" x14ac:dyDescent="0.25">
      <c r="A126" s="8" t="s">
        <v>712</v>
      </c>
      <c r="B126" s="6" t="s">
        <v>689</v>
      </c>
      <c r="C126" s="7">
        <v>46216</v>
      </c>
      <c r="D126" s="9" t="str">
        <f>HYPERLINK("https://www.epingalert.org/en/Search?viewData= G/TBT/N/CHN/2296"," G/TBT/N/CHN/2296")</f>
        <v xml:space="preserve"> G/TBT/N/CHN/2296</v>
      </c>
      <c r="E126" s="8" t="s">
        <v>710</v>
      </c>
      <c r="F126" s="8" t="s">
        <v>711</v>
      </c>
      <c r="G126" s="8" t="s">
        <v>713</v>
      </c>
      <c r="H126" s="8" t="s">
        <v>714</v>
      </c>
      <c r="I126" s="8" t="s">
        <v>601</v>
      </c>
      <c r="J126" s="8" t="s">
        <v>42</v>
      </c>
      <c r="K126" s="8" t="s">
        <v>42</v>
      </c>
      <c r="L126" s="6"/>
      <c r="M126" s="7">
        <v>46276</v>
      </c>
      <c r="N126" s="7" t="s">
        <v>76</v>
      </c>
      <c r="O126" s="7" t="s">
        <v>76</v>
      </c>
      <c r="P126" s="6" t="s">
        <v>44</v>
      </c>
      <c r="Q126" s="8" t="s">
        <v>715</v>
      </c>
      <c r="R126" t="str">
        <f>HYPERLINK("https://docs.wto.org/imrd/directdoc.asp?DDFDocuments/t/G/TBTN26/CHN2296.docx", "https://docs.wto.org/imrd/directdoc.asp?DDFDocuments/t/G/TBTN26/CHN2296.docx")</f>
        <v>https://docs.wto.org/imrd/directdoc.asp?DDFDocuments/t/G/TBTN26/CHN2296.docx</v>
      </c>
      <c r="S126" t="str">
        <f>HYPERLINK("https://docs.wto.org/imrd/directdoc.asp?DDFDocuments/u/G/TBTN26/CHN2296.docx", "https://docs.wto.org/imrd/directdoc.asp?DDFDocuments/u/G/TBTN26/CHN2296.docx")</f>
        <v>https://docs.wto.org/imrd/directdoc.asp?DDFDocuments/u/G/TBTN26/CHN2296.docx</v>
      </c>
      <c r="T126" t="str">
        <f>HYPERLINK("https://docs.wto.org/imrd/directdoc.asp?DDFDocuments/v/G/TBTN26/CHN2296.docx", "https://docs.wto.org/imrd/directdoc.asp?DDFDocuments/v/G/TBTN26/CHN2296.docx")</f>
        <v>https://docs.wto.org/imrd/directdoc.asp?DDFDocuments/v/G/TBTN26/CHN2296.docx</v>
      </c>
      <c r="U126" t="s">
        <v>46</v>
      </c>
      <c r="V126" t="s">
        <v>47</v>
      </c>
      <c r="W126" t="s">
        <v>47</v>
      </c>
      <c r="X126" t="s">
        <v>47</v>
      </c>
      <c r="Y126" t="s">
        <v>47</v>
      </c>
      <c r="Z126" t="s">
        <v>47</v>
      </c>
      <c r="AA126" t="s">
        <v>47</v>
      </c>
      <c r="AB126" s="2" t="s">
        <v>42</v>
      </c>
      <c r="AC126" t="s">
        <v>42</v>
      </c>
      <c r="AD126" t="s">
        <v>42</v>
      </c>
      <c r="AE126" t="s">
        <v>42</v>
      </c>
      <c r="AF126" t="s">
        <v>42</v>
      </c>
      <c r="AG126" t="s">
        <v>42</v>
      </c>
      <c r="AH126" s="2" t="s">
        <v>42</v>
      </c>
    </row>
    <row r="127" spans="1:34" ht="135" x14ac:dyDescent="0.25">
      <c r="A127" s="8" t="s">
        <v>718</v>
      </c>
      <c r="B127" s="6" t="s">
        <v>689</v>
      </c>
      <c r="C127" s="7">
        <v>46216</v>
      </c>
      <c r="D127" s="9" t="str">
        <f>HYPERLINK("https://www.epingalert.org/en/Search?viewData= G/TBT/N/CHN/2297"," G/TBT/N/CHN/2297")</f>
        <v xml:space="preserve"> G/TBT/N/CHN/2297</v>
      </c>
      <c r="E127" s="8" t="s">
        <v>716</v>
      </c>
      <c r="F127" s="8" t="s">
        <v>717</v>
      </c>
      <c r="G127" s="8" t="s">
        <v>719</v>
      </c>
      <c r="H127" s="8" t="s">
        <v>714</v>
      </c>
      <c r="I127" s="8" t="s">
        <v>601</v>
      </c>
      <c r="J127" s="8" t="s">
        <v>42</v>
      </c>
      <c r="K127" s="8" t="s">
        <v>42</v>
      </c>
      <c r="L127" s="6"/>
      <c r="M127" s="7">
        <v>46276</v>
      </c>
      <c r="N127" s="7" t="s">
        <v>76</v>
      </c>
      <c r="O127" s="7" t="s">
        <v>76</v>
      </c>
      <c r="P127" s="6" t="s">
        <v>44</v>
      </c>
      <c r="Q127" s="8" t="s">
        <v>720</v>
      </c>
      <c r="R127" t="str">
        <f>HYPERLINK("https://docs.wto.org/imrd/directdoc.asp?DDFDocuments/t/G/TBTN26/CHN2297.docx", "https://docs.wto.org/imrd/directdoc.asp?DDFDocuments/t/G/TBTN26/CHN2297.docx")</f>
        <v>https://docs.wto.org/imrd/directdoc.asp?DDFDocuments/t/G/TBTN26/CHN2297.docx</v>
      </c>
      <c r="S127" t="str">
        <f>HYPERLINK("https://docs.wto.org/imrd/directdoc.asp?DDFDocuments/u/G/TBTN26/CHN2297.docx", "https://docs.wto.org/imrd/directdoc.asp?DDFDocuments/u/G/TBTN26/CHN2297.docx")</f>
        <v>https://docs.wto.org/imrd/directdoc.asp?DDFDocuments/u/G/TBTN26/CHN2297.docx</v>
      </c>
      <c r="T127" t="str">
        <f>HYPERLINK("https://docs.wto.org/imrd/directdoc.asp?DDFDocuments/v/G/TBTN26/CHN2297.docx", "https://docs.wto.org/imrd/directdoc.asp?DDFDocuments/v/G/TBTN26/CHN2297.docx")</f>
        <v>https://docs.wto.org/imrd/directdoc.asp?DDFDocuments/v/G/TBTN26/CHN2297.docx</v>
      </c>
      <c r="U127" t="s">
        <v>46</v>
      </c>
      <c r="V127" t="s">
        <v>47</v>
      </c>
      <c r="W127" t="s">
        <v>47</v>
      </c>
      <c r="X127" t="s">
        <v>47</v>
      </c>
      <c r="Y127" t="s">
        <v>47</v>
      </c>
      <c r="Z127" t="s">
        <v>47</v>
      </c>
      <c r="AA127" t="s">
        <v>47</v>
      </c>
      <c r="AB127" s="2" t="s">
        <v>42</v>
      </c>
      <c r="AC127" t="s">
        <v>42</v>
      </c>
      <c r="AD127" t="s">
        <v>42</v>
      </c>
      <c r="AE127" t="s">
        <v>42</v>
      </c>
      <c r="AF127" t="s">
        <v>42</v>
      </c>
      <c r="AG127" t="s">
        <v>42</v>
      </c>
      <c r="AH127" s="2" t="s">
        <v>42</v>
      </c>
    </row>
    <row r="128" spans="1:34" ht="75" x14ac:dyDescent="0.25">
      <c r="A128" s="8" t="s">
        <v>723</v>
      </c>
      <c r="B128" s="6" t="s">
        <v>689</v>
      </c>
      <c r="C128" s="7">
        <v>46216</v>
      </c>
      <c r="D128" s="9" t="str">
        <f>HYPERLINK("https://www.epingalert.org/en/Search?viewData= G/TBT/N/CHN/2298"," G/TBT/N/CHN/2298")</f>
        <v xml:space="preserve"> G/TBT/N/CHN/2298</v>
      </c>
      <c r="E128" s="8" t="s">
        <v>721</v>
      </c>
      <c r="F128" s="8" t="s">
        <v>722</v>
      </c>
      <c r="G128" s="8" t="s">
        <v>724</v>
      </c>
      <c r="H128" s="8" t="s">
        <v>725</v>
      </c>
      <c r="I128" s="8" t="s">
        <v>132</v>
      </c>
      <c r="J128" s="8" t="s">
        <v>42</v>
      </c>
      <c r="K128" s="8" t="s">
        <v>42</v>
      </c>
      <c r="L128" s="6"/>
      <c r="M128" s="7">
        <v>46276</v>
      </c>
      <c r="N128" s="7" t="s">
        <v>76</v>
      </c>
      <c r="O128" s="7" t="s">
        <v>76</v>
      </c>
      <c r="P128" s="6" t="s">
        <v>44</v>
      </c>
      <c r="Q128" s="8" t="s">
        <v>726</v>
      </c>
      <c r="R128" t="str">
        <f>HYPERLINK("https://docs.wto.org/imrd/directdoc.asp?DDFDocuments/t/G/TBTN26/CHN2298.docx", "https://docs.wto.org/imrd/directdoc.asp?DDFDocuments/t/G/TBTN26/CHN2298.docx")</f>
        <v>https://docs.wto.org/imrd/directdoc.asp?DDFDocuments/t/G/TBTN26/CHN2298.docx</v>
      </c>
      <c r="S128" t="str">
        <f>HYPERLINK("https://docs.wto.org/imrd/directdoc.asp?DDFDocuments/u/G/TBTN26/CHN2298.docx", "https://docs.wto.org/imrd/directdoc.asp?DDFDocuments/u/G/TBTN26/CHN2298.docx")</f>
        <v>https://docs.wto.org/imrd/directdoc.asp?DDFDocuments/u/G/TBTN26/CHN2298.docx</v>
      </c>
      <c r="T128" t="str">
        <f>HYPERLINK("https://docs.wto.org/imrd/directdoc.asp?DDFDocuments/v/G/TBTN26/CHN2298.docx", "https://docs.wto.org/imrd/directdoc.asp?DDFDocuments/v/G/TBTN26/CHN2298.docx")</f>
        <v>https://docs.wto.org/imrd/directdoc.asp?DDFDocuments/v/G/TBTN26/CHN2298.docx</v>
      </c>
      <c r="U128" t="s">
        <v>46</v>
      </c>
      <c r="V128" t="s">
        <v>47</v>
      </c>
      <c r="W128" t="s">
        <v>47</v>
      </c>
      <c r="X128" t="s">
        <v>47</v>
      </c>
      <c r="Y128" t="s">
        <v>47</v>
      </c>
      <c r="Z128" t="s">
        <v>47</v>
      </c>
      <c r="AA128" t="s">
        <v>47</v>
      </c>
      <c r="AB128" s="2" t="s">
        <v>42</v>
      </c>
      <c r="AC128" t="s">
        <v>42</v>
      </c>
      <c r="AD128" t="s">
        <v>42</v>
      </c>
      <c r="AE128" t="s">
        <v>42</v>
      </c>
      <c r="AF128" t="s">
        <v>42</v>
      </c>
      <c r="AG128" t="s">
        <v>42</v>
      </c>
      <c r="AH128" s="2" t="s">
        <v>42</v>
      </c>
    </row>
    <row r="129" spans="1:34" ht="75" x14ac:dyDescent="0.25">
      <c r="A129" s="8" t="s">
        <v>729</v>
      </c>
      <c r="B129" s="6" t="s">
        <v>689</v>
      </c>
      <c r="C129" s="7">
        <v>46216</v>
      </c>
      <c r="D129" s="9" t="str">
        <f>HYPERLINK("https://www.epingalert.org/en/Search?viewData= G/TBT/N/CHN/2299"," G/TBT/N/CHN/2299")</f>
        <v xml:space="preserve"> G/TBT/N/CHN/2299</v>
      </c>
      <c r="E129" s="8" t="s">
        <v>727</v>
      </c>
      <c r="F129" s="8" t="s">
        <v>728</v>
      </c>
      <c r="G129" s="8" t="s">
        <v>730</v>
      </c>
      <c r="H129" s="8" t="s">
        <v>731</v>
      </c>
      <c r="I129" s="8" t="s">
        <v>132</v>
      </c>
      <c r="J129" s="8" t="s">
        <v>42</v>
      </c>
      <c r="K129" s="8" t="s">
        <v>42</v>
      </c>
      <c r="L129" s="6"/>
      <c r="M129" s="7">
        <v>46276</v>
      </c>
      <c r="N129" s="7" t="s">
        <v>76</v>
      </c>
      <c r="O129" s="7" t="s">
        <v>696</v>
      </c>
      <c r="P129" s="6" t="s">
        <v>44</v>
      </c>
      <c r="Q129" s="8" t="s">
        <v>732</v>
      </c>
      <c r="R129" t="str">
        <f>HYPERLINK("https://docs.wto.org/imrd/directdoc.asp?DDFDocuments/t/G/TBTN26/CHN2299.docx", "https://docs.wto.org/imrd/directdoc.asp?DDFDocuments/t/G/TBTN26/CHN2299.docx")</f>
        <v>https://docs.wto.org/imrd/directdoc.asp?DDFDocuments/t/G/TBTN26/CHN2299.docx</v>
      </c>
      <c r="S129" t="str">
        <f>HYPERLINK("https://docs.wto.org/imrd/directdoc.asp?DDFDocuments/u/G/TBTN26/CHN2299.docx", "https://docs.wto.org/imrd/directdoc.asp?DDFDocuments/u/G/TBTN26/CHN2299.docx")</f>
        <v>https://docs.wto.org/imrd/directdoc.asp?DDFDocuments/u/G/TBTN26/CHN2299.docx</v>
      </c>
      <c r="T129" t="str">
        <f>HYPERLINK("https://docs.wto.org/imrd/directdoc.asp?DDFDocuments/v/G/TBTN26/CHN2299.docx", "https://docs.wto.org/imrd/directdoc.asp?DDFDocuments/v/G/TBTN26/CHN2299.docx")</f>
        <v>https://docs.wto.org/imrd/directdoc.asp?DDFDocuments/v/G/TBTN26/CHN2299.docx</v>
      </c>
      <c r="U129" t="s">
        <v>46</v>
      </c>
      <c r="V129" t="s">
        <v>47</v>
      </c>
      <c r="W129" t="s">
        <v>47</v>
      </c>
      <c r="X129" t="s">
        <v>47</v>
      </c>
      <c r="Y129" t="s">
        <v>47</v>
      </c>
      <c r="Z129" t="s">
        <v>47</v>
      </c>
      <c r="AA129" t="s">
        <v>47</v>
      </c>
      <c r="AB129" s="2" t="s">
        <v>42</v>
      </c>
      <c r="AC129" t="s">
        <v>42</v>
      </c>
      <c r="AD129" t="s">
        <v>42</v>
      </c>
      <c r="AE129" t="s">
        <v>42</v>
      </c>
      <c r="AF129" t="s">
        <v>42</v>
      </c>
      <c r="AG129" t="s">
        <v>42</v>
      </c>
      <c r="AH129" s="2" t="s">
        <v>42</v>
      </c>
    </row>
    <row r="130" spans="1:34" ht="105" x14ac:dyDescent="0.25">
      <c r="A130" s="8" t="s">
        <v>735</v>
      </c>
      <c r="B130" s="6" t="s">
        <v>689</v>
      </c>
      <c r="C130" s="7">
        <v>46216</v>
      </c>
      <c r="D130" s="9" t="str">
        <f>HYPERLINK("https://www.epingalert.org/en/Search?viewData= G/TBT/N/CHN/2300"," G/TBT/N/CHN/2300")</f>
        <v xml:space="preserve"> G/TBT/N/CHN/2300</v>
      </c>
      <c r="E130" s="8" t="s">
        <v>733</v>
      </c>
      <c r="F130" s="8" t="s">
        <v>734</v>
      </c>
      <c r="G130" s="8" t="s">
        <v>736</v>
      </c>
      <c r="H130" s="8" t="s">
        <v>714</v>
      </c>
      <c r="I130" s="8" t="s">
        <v>737</v>
      </c>
      <c r="J130" s="8" t="s">
        <v>42</v>
      </c>
      <c r="K130" s="8" t="s">
        <v>42</v>
      </c>
      <c r="L130" s="6"/>
      <c r="M130" s="7">
        <v>46276</v>
      </c>
      <c r="N130" s="7" t="s">
        <v>76</v>
      </c>
      <c r="O130" s="7" t="s">
        <v>696</v>
      </c>
      <c r="P130" s="6" t="s">
        <v>44</v>
      </c>
      <c r="Q130" s="8" t="s">
        <v>738</v>
      </c>
      <c r="R130" t="str">
        <f>HYPERLINK("https://docs.wto.org/imrd/directdoc.asp?DDFDocuments/t/G/TBTN26/CHN2300.docx", "https://docs.wto.org/imrd/directdoc.asp?DDFDocuments/t/G/TBTN26/CHN2300.docx")</f>
        <v>https://docs.wto.org/imrd/directdoc.asp?DDFDocuments/t/G/TBTN26/CHN2300.docx</v>
      </c>
      <c r="S130" t="str">
        <f>HYPERLINK("https://docs.wto.org/imrd/directdoc.asp?DDFDocuments/u/G/TBTN26/CHN2300.docx", "https://docs.wto.org/imrd/directdoc.asp?DDFDocuments/u/G/TBTN26/CHN2300.docx")</f>
        <v>https://docs.wto.org/imrd/directdoc.asp?DDFDocuments/u/G/TBTN26/CHN2300.docx</v>
      </c>
      <c r="T130" t="str">
        <f>HYPERLINK("https://docs.wto.org/imrd/directdoc.asp?DDFDocuments/v/G/TBTN26/CHN2300.docx", "https://docs.wto.org/imrd/directdoc.asp?DDFDocuments/v/G/TBTN26/CHN2300.docx")</f>
        <v>https://docs.wto.org/imrd/directdoc.asp?DDFDocuments/v/G/TBTN26/CHN2300.docx</v>
      </c>
      <c r="U130" t="s">
        <v>46</v>
      </c>
      <c r="V130" t="s">
        <v>47</v>
      </c>
      <c r="W130" t="s">
        <v>47</v>
      </c>
      <c r="X130" t="s">
        <v>47</v>
      </c>
      <c r="Y130" t="s">
        <v>47</v>
      </c>
      <c r="Z130" t="s">
        <v>47</v>
      </c>
      <c r="AA130" t="s">
        <v>47</v>
      </c>
      <c r="AB130" s="2" t="s">
        <v>42</v>
      </c>
      <c r="AC130" t="s">
        <v>42</v>
      </c>
      <c r="AD130" t="s">
        <v>42</v>
      </c>
      <c r="AE130" t="s">
        <v>42</v>
      </c>
      <c r="AF130" t="s">
        <v>42</v>
      </c>
      <c r="AG130" t="s">
        <v>42</v>
      </c>
      <c r="AH130" s="2" t="s">
        <v>42</v>
      </c>
    </row>
    <row r="131" spans="1:34" ht="195" x14ac:dyDescent="0.25">
      <c r="A131" s="8" t="s">
        <v>679</v>
      </c>
      <c r="B131" s="6" t="s">
        <v>739</v>
      </c>
      <c r="C131" s="7">
        <v>46216</v>
      </c>
      <c r="D131" s="9" t="str">
        <f>HYPERLINK("https://www.epingalert.org/en/Search?viewData= G/TBT/N/KGZ/67"," G/TBT/N/KGZ/67")</f>
        <v xml:space="preserve"> G/TBT/N/KGZ/67</v>
      </c>
      <c r="E131" s="8" t="s">
        <v>740</v>
      </c>
      <c r="F131" s="8" t="s">
        <v>741</v>
      </c>
      <c r="G131" s="8" t="s">
        <v>42</v>
      </c>
      <c r="H131" s="8" t="s">
        <v>680</v>
      </c>
      <c r="I131" s="8" t="s">
        <v>742</v>
      </c>
      <c r="J131" s="8" t="s">
        <v>42</v>
      </c>
      <c r="K131" s="8" t="s">
        <v>573</v>
      </c>
      <c r="L131" s="6"/>
      <c r="M131" s="7">
        <v>46278</v>
      </c>
      <c r="N131" s="7" t="s">
        <v>76</v>
      </c>
      <c r="O131" s="7" t="s">
        <v>76</v>
      </c>
      <c r="P131" s="6" t="s">
        <v>44</v>
      </c>
      <c r="Q131" s="8" t="s">
        <v>743</v>
      </c>
      <c r="R131" t="str">
        <f>HYPERLINK("https://docs.wto.org/imrd/directdoc.asp?DDFDocuments/t/G/TBTN26/KGZ67.docx", "https://docs.wto.org/imrd/directdoc.asp?DDFDocuments/t/G/TBTN26/KGZ67.docx")</f>
        <v>https://docs.wto.org/imrd/directdoc.asp?DDFDocuments/t/G/TBTN26/KGZ67.docx</v>
      </c>
      <c r="S131" t="str">
        <f>HYPERLINK("https://docs.wto.org/imrd/directdoc.asp?DDFDocuments/u/G/TBTN26/KGZ67.docx", "https://docs.wto.org/imrd/directdoc.asp?DDFDocuments/u/G/TBTN26/KGZ67.docx")</f>
        <v>https://docs.wto.org/imrd/directdoc.asp?DDFDocuments/u/G/TBTN26/KGZ67.docx</v>
      </c>
      <c r="T131" t="str">
        <f>HYPERLINK("https://docs.wto.org/imrd/directdoc.asp?DDFDocuments/v/G/TBTN26/KGZ67.docx", "https://docs.wto.org/imrd/directdoc.asp?DDFDocuments/v/G/TBTN26/KGZ67.docx")</f>
        <v>https://docs.wto.org/imrd/directdoc.asp?DDFDocuments/v/G/TBTN26/KGZ67.docx</v>
      </c>
      <c r="U131" t="s">
        <v>47</v>
      </c>
      <c r="V131" t="s">
        <v>47</v>
      </c>
      <c r="W131" t="s">
        <v>46</v>
      </c>
      <c r="X131" t="s">
        <v>47</v>
      </c>
      <c r="Y131" t="s">
        <v>47</v>
      </c>
      <c r="Z131" t="s">
        <v>47</v>
      </c>
      <c r="AA131" t="s">
        <v>47</v>
      </c>
      <c r="AB131" s="2" t="s">
        <v>744</v>
      </c>
      <c r="AC131" t="s">
        <v>42</v>
      </c>
      <c r="AD131" t="s">
        <v>42</v>
      </c>
      <c r="AE131" t="s">
        <v>42</v>
      </c>
      <c r="AF131" t="s">
        <v>42</v>
      </c>
      <c r="AG131" t="s">
        <v>42</v>
      </c>
      <c r="AH131" s="2" t="s">
        <v>42</v>
      </c>
    </row>
    <row r="132" spans="1:34" ht="30" x14ac:dyDescent="0.25">
      <c r="A132" s="8" t="s">
        <v>747</v>
      </c>
      <c r="B132" s="6" t="s">
        <v>739</v>
      </c>
      <c r="C132" s="7">
        <v>46216</v>
      </c>
      <c r="D132" s="9" t="str">
        <f>HYPERLINK("https://www.epingalert.org/en/Search?viewData= G/TBT/N/KGZ/68"," G/TBT/N/KGZ/68")</f>
        <v xml:space="preserve"> G/TBT/N/KGZ/68</v>
      </c>
      <c r="E132" s="8" t="s">
        <v>745</v>
      </c>
      <c r="F132" s="8" t="s">
        <v>746</v>
      </c>
      <c r="G132" s="8" t="s">
        <v>42</v>
      </c>
      <c r="H132" s="8" t="s">
        <v>748</v>
      </c>
      <c r="I132" s="8" t="s">
        <v>132</v>
      </c>
      <c r="J132" s="8" t="s">
        <v>42</v>
      </c>
      <c r="K132" s="8" t="s">
        <v>42</v>
      </c>
      <c r="L132" s="6"/>
      <c r="M132" s="7">
        <v>46297</v>
      </c>
      <c r="N132" s="7" t="s">
        <v>749</v>
      </c>
      <c r="O132" s="7" t="s">
        <v>76</v>
      </c>
      <c r="P132" s="6" t="s">
        <v>44</v>
      </c>
      <c r="Q132" s="8" t="s">
        <v>750</v>
      </c>
      <c r="R132" t="str">
        <f>HYPERLINK("https://docs.wto.org/imrd/directdoc.asp?DDFDocuments/t/G/TBTN26/KGZ68.docx", "https://docs.wto.org/imrd/directdoc.asp?DDFDocuments/t/G/TBTN26/KGZ68.docx")</f>
        <v>https://docs.wto.org/imrd/directdoc.asp?DDFDocuments/t/G/TBTN26/KGZ68.docx</v>
      </c>
      <c r="S132" t="str">
        <f>HYPERLINK("https://docs.wto.org/imrd/directdoc.asp?DDFDocuments/u/G/TBTN26/KGZ68.docx", "https://docs.wto.org/imrd/directdoc.asp?DDFDocuments/u/G/TBTN26/KGZ68.docx")</f>
        <v>https://docs.wto.org/imrd/directdoc.asp?DDFDocuments/u/G/TBTN26/KGZ68.docx</v>
      </c>
      <c r="T132" t="str">
        <f>HYPERLINK("https://docs.wto.org/imrd/directdoc.asp?DDFDocuments/v/G/TBTN26/KGZ68.docx", "https://docs.wto.org/imrd/directdoc.asp?DDFDocuments/v/G/TBTN26/KGZ68.docx")</f>
        <v>https://docs.wto.org/imrd/directdoc.asp?DDFDocuments/v/G/TBTN26/KGZ68.docx</v>
      </c>
      <c r="U132" t="s">
        <v>46</v>
      </c>
      <c r="V132" t="s">
        <v>47</v>
      </c>
      <c r="W132" t="s">
        <v>47</v>
      </c>
      <c r="X132" t="s">
        <v>47</v>
      </c>
      <c r="Y132" t="s">
        <v>47</v>
      </c>
      <c r="Z132" t="s">
        <v>47</v>
      </c>
      <c r="AA132" t="s">
        <v>47</v>
      </c>
      <c r="AB132" s="2" t="s">
        <v>751</v>
      </c>
      <c r="AC132" t="s">
        <v>42</v>
      </c>
      <c r="AD132" t="s">
        <v>42</v>
      </c>
      <c r="AE132" t="s">
        <v>42</v>
      </c>
      <c r="AF132" t="s">
        <v>42</v>
      </c>
      <c r="AG132" t="s">
        <v>42</v>
      </c>
      <c r="AH132" s="2" t="s">
        <v>42</v>
      </c>
    </row>
    <row r="133" spans="1:34" ht="225" x14ac:dyDescent="0.25">
      <c r="A133" s="8" t="s">
        <v>755</v>
      </c>
      <c r="B133" s="6" t="s">
        <v>752</v>
      </c>
      <c r="C133" s="7">
        <v>46216</v>
      </c>
      <c r="D133" s="9" t="str">
        <f>HYPERLINK("https://www.epingalert.org/en/Search?viewData= G/TBT/N/LTU/54"," G/TBT/N/LTU/54")</f>
        <v xml:space="preserve"> G/TBT/N/LTU/54</v>
      </c>
      <c r="E133" s="8" t="s">
        <v>753</v>
      </c>
      <c r="F133" s="8" t="s">
        <v>754</v>
      </c>
      <c r="G133" s="8" t="s">
        <v>42</v>
      </c>
      <c r="H133" s="8" t="s">
        <v>756</v>
      </c>
      <c r="I133" s="8" t="s">
        <v>64</v>
      </c>
      <c r="J133" s="8" t="s">
        <v>757</v>
      </c>
      <c r="K133" s="8" t="s">
        <v>143</v>
      </c>
      <c r="L133" s="6"/>
      <c r="M133" s="7">
        <v>46276</v>
      </c>
      <c r="N133" s="7" t="s">
        <v>76</v>
      </c>
      <c r="O133" s="7">
        <v>46327</v>
      </c>
      <c r="P133" s="6" t="s">
        <v>44</v>
      </c>
      <c r="Q133" s="8" t="s">
        <v>758</v>
      </c>
      <c r="R133" t="str">
        <f>HYPERLINK("https://docs.wto.org/imrd/directdoc.asp?DDFDocuments/t/G/TBTN26/LTU54.docx", "https://docs.wto.org/imrd/directdoc.asp?DDFDocuments/t/G/TBTN26/LTU54.docx")</f>
        <v>https://docs.wto.org/imrd/directdoc.asp?DDFDocuments/t/G/TBTN26/LTU54.docx</v>
      </c>
      <c r="S133" t="str">
        <f>HYPERLINK("https://docs.wto.org/imrd/directdoc.asp?DDFDocuments/u/G/TBTN26/LTU54.docx", "https://docs.wto.org/imrd/directdoc.asp?DDFDocuments/u/G/TBTN26/LTU54.docx")</f>
        <v>https://docs.wto.org/imrd/directdoc.asp?DDFDocuments/u/G/TBTN26/LTU54.docx</v>
      </c>
      <c r="T133" t="str">
        <f>HYPERLINK("https://docs.wto.org/imrd/directdoc.asp?DDFDocuments/v/G/TBTN26/LTU54.docx", "https://docs.wto.org/imrd/directdoc.asp?DDFDocuments/v/G/TBTN26/LTU54.docx")</f>
        <v>https://docs.wto.org/imrd/directdoc.asp?DDFDocuments/v/G/TBTN26/LTU54.docx</v>
      </c>
      <c r="U133" t="s">
        <v>46</v>
      </c>
      <c r="V133" t="s">
        <v>47</v>
      </c>
      <c r="W133" t="s">
        <v>47</v>
      </c>
      <c r="X133" t="s">
        <v>47</v>
      </c>
      <c r="Y133" t="s">
        <v>47</v>
      </c>
      <c r="Z133" t="s">
        <v>47</v>
      </c>
      <c r="AA133" t="s">
        <v>47</v>
      </c>
      <c r="AB133" s="2" t="s">
        <v>759</v>
      </c>
      <c r="AC133" t="s">
        <v>42</v>
      </c>
      <c r="AD133" t="s">
        <v>42</v>
      </c>
      <c r="AE133" t="s">
        <v>42</v>
      </c>
      <c r="AF133" t="s">
        <v>42</v>
      </c>
      <c r="AG133" t="s">
        <v>42</v>
      </c>
      <c r="AH133" s="2" t="s">
        <v>42</v>
      </c>
    </row>
    <row r="134" spans="1:34" ht="360" x14ac:dyDescent="0.25">
      <c r="A134" s="8" t="s">
        <v>762</v>
      </c>
      <c r="B134" s="6" t="s">
        <v>100</v>
      </c>
      <c r="C134" s="7">
        <v>46216</v>
      </c>
      <c r="D134" s="9" t="str">
        <f>HYPERLINK("https://www.epingalert.org/en/Search?viewData= G/TBT/N/VNM/432"," G/TBT/N/VNM/432")</f>
        <v xml:space="preserve"> G/TBT/N/VNM/432</v>
      </c>
      <c r="E134" s="8" t="s">
        <v>760</v>
      </c>
      <c r="F134" s="8" t="s">
        <v>761</v>
      </c>
      <c r="G134" s="8" t="s">
        <v>42</v>
      </c>
      <c r="H134" s="8" t="s">
        <v>763</v>
      </c>
      <c r="I134" s="8" t="s">
        <v>64</v>
      </c>
      <c r="J134" s="8" t="s">
        <v>764</v>
      </c>
      <c r="K134" s="8" t="s">
        <v>151</v>
      </c>
      <c r="L134" s="6"/>
      <c r="M134" s="7">
        <v>46276</v>
      </c>
      <c r="N134" s="7" t="s">
        <v>765</v>
      </c>
      <c r="O134" s="7">
        <v>46388</v>
      </c>
      <c r="P134" s="6" t="s">
        <v>44</v>
      </c>
      <c r="Q134" s="8" t="s">
        <v>766</v>
      </c>
      <c r="R134" t="str">
        <f>HYPERLINK("https://docs.wto.org/imrd/directdoc.asp?DDFDocuments/t/G/TBTN26/VNM432.docx", "https://docs.wto.org/imrd/directdoc.asp?DDFDocuments/t/G/TBTN26/VNM432.docx")</f>
        <v>https://docs.wto.org/imrd/directdoc.asp?DDFDocuments/t/G/TBTN26/VNM432.docx</v>
      </c>
      <c r="S134" t="str">
        <f>HYPERLINK("https://docs.wto.org/imrd/directdoc.asp?DDFDocuments/u/G/TBTN26/VNM432.docx", "https://docs.wto.org/imrd/directdoc.asp?DDFDocuments/u/G/TBTN26/VNM432.docx")</f>
        <v>https://docs.wto.org/imrd/directdoc.asp?DDFDocuments/u/G/TBTN26/VNM432.docx</v>
      </c>
      <c r="T134" t="str">
        <f>HYPERLINK("https://docs.wto.org/imrd/directdoc.asp?DDFDocuments/v/G/TBTN26/VNM432.docx", "https://docs.wto.org/imrd/directdoc.asp?DDFDocuments/v/G/TBTN26/VNM432.docx")</f>
        <v>https://docs.wto.org/imrd/directdoc.asp?DDFDocuments/v/G/TBTN26/VNM432.docx</v>
      </c>
      <c r="U134" t="s">
        <v>46</v>
      </c>
      <c r="V134" t="s">
        <v>47</v>
      </c>
      <c r="W134" t="s">
        <v>47</v>
      </c>
      <c r="X134" t="s">
        <v>47</v>
      </c>
      <c r="Y134" t="s">
        <v>47</v>
      </c>
      <c r="Z134" t="s">
        <v>47</v>
      </c>
      <c r="AA134" t="s">
        <v>47</v>
      </c>
      <c r="AB134" s="2" t="s">
        <v>767</v>
      </c>
      <c r="AC134" t="s">
        <v>42</v>
      </c>
      <c r="AD134" t="s">
        <v>42</v>
      </c>
      <c r="AE134" t="s">
        <v>42</v>
      </c>
      <c r="AF134" t="s">
        <v>42</v>
      </c>
      <c r="AG134" t="s">
        <v>42</v>
      </c>
      <c r="AH134" s="2" t="s">
        <v>42</v>
      </c>
    </row>
    <row r="135" spans="1:34" ht="60" x14ac:dyDescent="0.25">
      <c r="A135" s="8" t="s">
        <v>770</v>
      </c>
      <c r="B135" s="6" t="s">
        <v>689</v>
      </c>
      <c r="C135" s="7">
        <v>46213</v>
      </c>
      <c r="D135" s="9" t="str">
        <f>HYPERLINK("https://www.epingalert.org/en/Search?viewData= G/TBT/N/CHN/2265"," G/TBT/N/CHN/2265")</f>
        <v xml:space="preserve"> G/TBT/N/CHN/2265</v>
      </c>
      <c r="E135" s="8" t="s">
        <v>768</v>
      </c>
      <c r="F135" s="8" t="s">
        <v>769</v>
      </c>
      <c r="G135" s="8" t="s">
        <v>771</v>
      </c>
      <c r="H135" s="8" t="s">
        <v>329</v>
      </c>
      <c r="I135" s="8" t="s">
        <v>654</v>
      </c>
      <c r="J135" s="8" t="s">
        <v>42</v>
      </c>
      <c r="K135" s="8" t="s">
        <v>42</v>
      </c>
      <c r="L135" s="6"/>
      <c r="M135" s="7">
        <v>46273</v>
      </c>
      <c r="N135" s="7" t="s">
        <v>76</v>
      </c>
      <c r="O135" s="7" t="s">
        <v>182</v>
      </c>
      <c r="P135" s="6" t="s">
        <v>44</v>
      </c>
      <c r="Q135" s="8" t="s">
        <v>772</v>
      </c>
      <c r="R135" t="str">
        <f>HYPERLINK("https://docs.wto.org/imrd/directdoc.asp?DDFDocuments/t/G/TBTN26/CHN2265.docx", "https://docs.wto.org/imrd/directdoc.asp?DDFDocuments/t/G/TBTN26/CHN2265.docx")</f>
        <v>https://docs.wto.org/imrd/directdoc.asp?DDFDocuments/t/G/TBTN26/CHN2265.docx</v>
      </c>
      <c r="S135" t="str">
        <f>HYPERLINK("https://docs.wto.org/imrd/directdoc.asp?DDFDocuments/u/G/TBTN26/CHN2265.docx", "https://docs.wto.org/imrd/directdoc.asp?DDFDocuments/u/G/TBTN26/CHN2265.docx")</f>
        <v>https://docs.wto.org/imrd/directdoc.asp?DDFDocuments/u/G/TBTN26/CHN2265.docx</v>
      </c>
      <c r="T135" t="str">
        <f>HYPERLINK("https://docs.wto.org/imrd/directdoc.asp?DDFDocuments/v/G/TBTN26/CHN2265.docx", "https://docs.wto.org/imrd/directdoc.asp?DDFDocuments/v/G/TBTN26/CHN2265.docx")</f>
        <v>https://docs.wto.org/imrd/directdoc.asp?DDFDocuments/v/G/TBTN26/CHN2265.docx</v>
      </c>
      <c r="U135" t="s">
        <v>46</v>
      </c>
      <c r="V135" t="s">
        <v>47</v>
      </c>
      <c r="W135" t="s">
        <v>47</v>
      </c>
      <c r="X135" t="s">
        <v>47</v>
      </c>
      <c r="Y135" t="s">
        <v>47</v>
      </c>
      <c r="Z135" t="s">
        <v>47</v>
      </c>
      <c r="AA135" t="s">
        <v>47</v>
      </c>
      <c r="AB135" s="2" t="s">
        <v>42</v>
      </c>
      <c r="AC135" t="s">
        <v>42</v>
      </c>
      <c r="AD135" t="s">
        <v>42</v>
      </c>
      <c r="AE135" t="s">
        <v>42</v>
      </c>
      <c r="AF135" t="s">
        <v>42</v>
      </c>
      <c r="AG135" t="s">
        <v>42</v>
      </c>
      <c r="AH135" s="2" t="s">
        <v>42</v>
      </c>
    </row>
    <row r="136" spans="1:34" ht="45" x14ac:dyDescent="0.25">
      <c r="A136" s="8" t="s">
        <v>775</v>
      </c>
      <c r="B136" s="6" t="s">
        <v>689</v>
      </c>
      <c r="C136" s="7">
        <v>46213</v>
      </c>
      <c r="D136" s="9" t="str">
        <f>HYPERLINK("https://www.epingalert.org/en/Search?viewData= G/TBT/N/CHN/2266"," G/TBT/N/CHN/2266")</f>
        <v xml:space="preserve"> G/TBT/N/CHN/2266</v>
      </c>
      <c r="E136" s="8" t="s">
        <v>773</v>
      </c>
      <c r="F136" s="8" t="s">
        <v>774</v>
      </c>
      <c r="G136" s="8" t="s">
        <v>776</v>
      </c>
      <c r="H136" s="8" t="s">
        <v>329</v>
      </c>
      <c r="I136" s="8" t="s">
        <v>654</v>
      </c>
      <c r="J136" s="8" t="s">
        <v>42</v>
      </c>
      <c r="K136" s="8" t="s">
        <v>42</v>
      </c>
      <c r="L136" s="6"/>
      <c r="M136" s="7">
        <v>46273</v>
      </c>
      <c r="N136" s="7" t="s">
        <v>76</v>
      </c>
      <c r="O136" s="7" t="s">
        <v>182</v>
      </c>
      <c r="P136" s="6" t="s">
        <v>44</v>
      </c>
      <c r="Q136" s="8" t="s">
        <v>777</v>
      </c>
      <c r="R136" t="str">
        <f>HYPERLINK("https://docs.wto.org/imrd/directdoc.asp?DDFDocuments/t/G/TBTN26/CHN2266.docx", "https://docs.wto.org/imrd/directdoc.asp?DDFDocuments/t/G/TBTN26/CHN2266.docx")</f>
        <v>https://docs.wto.org/imrd/directdoc.asp?DDFDocuments/t/G/TBTN26/CHN2266.docx</v>
      </c>
      <c r="S136" t="str">
        <f>HYPERLINK("https://docs.wto.org/imrd/directdoc.asp?DDFDocuments/u/G/TBTN26/CHN2266.docx", "https://docs.wto.org/imrd/directdoc.asp?DDFDocuments/u/G/TBTN26/CHN2266.docx")</f>
        <v>https://docs.wto.org/imrd/directdoc.asp?DDFDocuments/u/G/TBTN26/CHN2266.docx</v>
      </c>
      <c r="T136" t="str">
        <f>HYPERLINK("https://docs.wto.org/imrd/directdoc.asp?DDFDocuments/v/G/TBTN26/CHN2266.docx", "https://docs.wto.org/imrd/directdoc.asp?DDFDocuments/v/G/TBTN26/CHN2266.docx")</f>
        <v>https://docs.wto.org/imrd/directdoc.asp?DDFDocuments/v/G/TBTN26/CHN2266.docx</v>
      </c>
      <c r="U136" t="s">
        <v>46</v>
      </c>
      <c r="V136" t="s">
        <v>47</v>
      </c>
      <c r="W136" t="s">
        <v>47</v>
      </c>
      <c r="X136" t="s">
        <v>47</v>
      </c>
      <c r="Y136" t="s">
        <v>47</v>
      </c>
      <c r="Z136" t="s">
        <v>47</v>
      </c>
      <c r="AA136" t="s">
        <v>47</v>
      </c>
      <c r="AB136" s="2" t="s">
        <v>42</v>
      </c>
      <c r="AC136" t="s">
        <v>42</v>
      </c>
      <c r="AD136" t="s">
        <v>42</v>
      </c>
      <c r="AE136" t="s">
        <v>42</v>
      </c>
      <c r="AF136" t="s">
        <v>42</v>
      </c>
      <c r="AG136" t="s">
        <v>42</v>
      </c>
      <c r="AH136" s="2" t="s">
        <v>42</v>
      </c>
    </row>
    <row r="137" spans="1:34" ht="60" x14ac:dyDescent="0.25">
      <c r="A137" s="8" t="s">
        <v>780</v>
      </c>
      <c r="B137" s="6" t="s">
        <v>689</v>
      </c>
      <c r="C137" s="7">
        <v>46213</v>
      </c>
      <c r="D137" s="9" t="str">
        <f>HYPERLINK("https://www.epingalert.org/en/Search?viewData= G/TBT/N/CHN/2267"," G/TBT/N/CHN/2267")</f>
        <v xml:space="preserve"> G/TBT/N/CHN/2267</v>
      </c>
      <c r="E137" s="8" t="s">
        <v>778</v>
      </c>
      <c r="F137" s="8" t="s">
        <v>779</v>
      </c>
      <c r="G137" s="8" t="s">
        <v>781</v>
      </c>
      <c r="H137" s="8" t="s">
        <v>329</v>
      </c>
      <c r="I137" s="8" t="s">
        <v>654</v>
      </c>
      <c r="J137" s="8" t="s">
        <v>42</v>
      </c>
      <c r="K137" s="8" t="s">
        <v>42</v>
      </c>
      <c r="L137" s="6"/>
      <c r="M137" s="7">
        <v>46273</v>
      </c>
      <c r="N137" s="7" t="s">
        <v>76</v>
      </c>
      <c r="O137" s="7" t="s">
        <v>182</v>
      </c>
      <c r="P137" s="6" t="s">
        <v>44</v>
      </c>
      <c r="Q137" s="8" t="s">
        <v>782</v>
      </c>
      <c r="R137" t="str">
        <f>HYPERLINK("https://docs.wto.org/imrd/directdoc.asp?DDFDocuments/t/G/TBTN26/CHN2267.docx", "https://docs.wto.org/imrd/directdoc.asp?DDFDocuments/t/G/TBTN26/CHN2267.docx")</f>
        <v>https://docs.wto.org/imrd/directdoc.asp?DDFDocuments/t/G/TBTN26/CHN2267.docx</v>
      </c>
      <c r="S137" t="str">
        <f>HYPERLINK("https://docs.wto.org/imrd/directdoc.asp?DDFDocuments/u/G/TBTN26/CHN2267.docx", "https://docs.wto.org/imrd/directdoc.asp?DDFDocuments/u/G/TBTN26/CHN2267.docx")</f>
        <v>https://docs.wto.org/imrd/directdoc.asp?DDFDocuments/u/G/TBTN26/CHN2267.docx</v>
      </c>
      <c r="T137" t="str">
        <f>HYPERLINK("https://docs.wto.org/imrd/directdoc.asp?DDFDocuments/v/G/TBTN26/CHN2267.docx", "https://docs.wto.org/imrd/directdoc.asp?DDFDocuments/v/G/TBTN26/CHN2267.docx")</f>
        <v>https://docs.wto.org/imrd/directdoc.asp?DDFDocuments/v/G/TBTN26/CHN2267.docx</v>
      </c>
      <c r="U137" t="s">
        <v>46</v>
      </c>
      <c r="V137" t="s">
        <v>47</v>
      </c>
      <c r="W137" t="s">
        <v>47</v>
      </c>
      <c r="X137" t="s">
        <v>47</v>
      </c>
      <c r="Y137" t="s">
        <v>47</v>
      </c>
      <c r="Z137" t="s">
        <v>47</v>
      </c>
      <c r="AA137" t="s">
        <v>47</v>
      </c>
      <c r="AB137" s="2" t="s">
        <v>42</v>
      </c>
      <c r="AC137" t="s">
        <v>42</v>
      </c>
      <c r="AD137" t="s">
        <v>42</v>
      </c>
      <c r="AE137" t="s">
        <v>42</v>
      </c>
      <c r="AF137" t="s">
        <v>42</v>
      </c>
      <c r="AG137" t="s">
        <v>42</v>
      </c>
      <c r="AH137" s="2" t="s">
        <v>42</v>
      </c>
    </row>
    <row r="138" spans="1:34" ht="75" x14ac:dyDescent="0.25">
      <c r="A138" s="8" t="s">
        <v>785</v>
      </c>
      <c r="B138" s="6" t="s">
        <v>689</v>
      </c>
      <c r="C138" s="7">
        <v>46213</v>
      </c>
      <c r="D138" s="9" t="str">
        <f>HYPERLINK("https://www.epingalert.org/en/Search?viewData= G/TBT/N/CHN/2268"," G/TBT/N/CHN/2268")</f>
        <v xml:space="preserve"> G/TBT/N/CHN/2268</v>
      </c>
      <c r="E138" s="8" t="s">
        <v>783</v>
      </c>
      <c r="F138" s="8" t="s">
        <v>784</v>
      </c>
      <c r="G138" s="8" t="s">
        <v>786</v>
      </c>
      <c r="H138" s="8" t="s">
        <v>787</v>
      </c>
      <c r="I138" s="8" t="s">
        <v>788</v>
      </c>
      <c r="J138" s="8" t="s">
        <v>42</v>
      </c>
      <c r="K138" s="8" t="s">
        <v>42</v>
      </c>
      <c r="L138" s="6"/>
      <c r="M138" s="7">
        <v>46273</v>
      </c>
      <c r="N138" s="7" t="s">
        <v>76</v>
      </c>
      <c r="O138" s="7" t="s">
        <v>696</v>
      </c>
      <c r="P138" s="6" t="s">
        <v>44</v>
      </c>
      <c r="Q138" s="8" t="s">
        <v>789</v>
      </c>
      <c r="R138" t="str">
        <f>HYPERLINK("https://docs.wto.org/imrd/directdoc.asp?DDFDocuments/t/G/TBTN26/CHN2268.docx", "https://docs.wto.org/imrd/directdoc.asp?DDFDocuments/t/G/TBTN26/CHN2268.docx")</f>
        <v>https://docs.wto.org/imrd/directdoc.asp?DDFDocuments/t/G/TBTN26/CHN2268.docx</v>
      </c>
      <c r="S138" t="str">
        <f>HYPERLINK("https://docs.wto.org/imrd/directdoc.asp?DDFDocuments/u/G/TBTN26/CHN2268.docx", "https://docs.wto.org/imrd/directdoc.asp?DDFDocuments/u/G/TBTN26/CHN2268.docx")</f>
        <v>https://docs.wto.org/imrd/directdoc.asp?DDFDocuments/u/G/TBTN26/CHN2268.docx</v>
      </c>
      <c r="T138" t="str">
        <f>HYPERLINK("https://docs.wto.org/imrd/directdoc.asp?DDFDocuments/v/G/TBTN26/CHN2268.docx", "https://docs.wto.org/imrd/directdoc.asp?DDFDocuments/v/G/TBTN26/CHN2268.docx")</f>
        <v>https://docs.wto.org/imrd/directdoc.asp?DDFDocuments/v/G/TBTN26/CHN2268.docx</v>
      </c>
      <c r="U138" t="s">
        <v>46</v>
      </c>
      <c r="V138" t="s">
        <v>47</v>
      </c>
      <c r="W138" t="s">
        <v>47</v>
      </c>
      <c r="X138" t="s">
        <v>47</v>
      </c>
      <c r="Y138" t="s">
        <v>47</v>
      </c>
      <c r="Z138" t="s">
        <v>47</v>
      </c>
      <c r="AA138" t="s">
        <v>47</v>
      </c>
      <c r="AB138" s="2" t="s">
        <v>42</v>
      </c>
      <c r="AC138" t="s">
        <v>42</v>
      </c>
      <c r="AD138" t="s">
        <v>42</v>
      </c>
      <c r="AE138" t="s">
        <v>42</v>
      </c>
      <c r="AF138" t="s">
        <v>42</v>
      </c>
      <c r="AG138" t="s">
        <v>42</v>
      </c>
      <c r="AH138" s="2" t="s">
        <v>42</v>
      </c>
    </row>
    <row r="139" spans="1:34" ht="45" x14ac:dyDescent="0.25">
      <c r="A139" s="8" t="s">
        <v>792</v>
      </c>
      <c r="B139" s="6" t="s">
        <v>689</v>
      </c>
      <c r="C139" s="7">
        <v>46213</v>
      </c>
      <c r="D139" s="9" t="str">
        <f>HYPERLINK("https://www.epingalert.org/en/Search?viewData= G/TBT/N/CHN/2269"," G/TBT/N/CHN/2269")</f>
        <v xml:space="preserve"> G/TBT/N/CHN/2269</v>
      </c>
      <c r="E139" s="8" t="s">
        <v>790</v>
      </c>
      <c r="F139" s="8" t="s">
        <v>791</v>
      </c>
      <c r="G139" s="8" t="s">
        <v>793</v>
      </c>
      <c r="H139" s="8" t="s">
        <v>54</v>
      </c>
      <c r="I139" s="8" t="s">
        <v>794</v>
      </c>
      <c r="J139" s="8" t="s">
        <v>42</v>
      </c>
      <c r="K139" s="8" t="s">
        <v>143</v>
      </c>
      <c r="L139" s="6"/>
      <c r="M139" s="7">
        <v>46273</v>
      </c>
      <c r="N139" s="7" t="s">
        <v>76</v>
      </c>
      <c r="O139" s="7" t="s">
        <v>76</v>
      </c>
      <c r="P139" s="6" t="s">
        <v>44</v>
      </c>
      <c r="Q139" s="8" t="s">
        <v>795</v>
      </c>
      <c r="R139" t="str">
        <f>HYPERLINK("https://docs.wto.org/imrd/directdoc.asp?DDFDocuments/t/G/TBTN26/CHN2269.docx", "https://docs.wto.org/imrd/directdoc.asp?DDFDocuments/t/G/TBTN26/CHN2269.docx")</f>
        <v>https://docs.wto.org/imrd/directdoc.asp?DDFDocuments/t/G/TBTN26/CHN2269.docx</v>
      </c>
      <c r="S139" t="str">
        <f>HYPERLINK("https://docs.wto.org/imrd/directdoc.asp?DDFDocuments/u/G/TBTN26/CHN2269.docx", "https://docs.wto.org/imrd/directdoc.asp?DDFDocuments/u/G/TBTN26/CHN2269.docx")</f>
        <v>https://docs.wto.org/imrd/directdoc.asp?DDFDocuments/u/G/TBTN26/CHN2269.docx</v>
      </c>
      <c r="T139" t="str">
        <f>HYPERLINK("https://docs.wto.org/imrd/directdoc.asp?DDFDocuments/v/G/TBTN26/CHN2269.docx", "https://docs.wto.org/imrd/directdoc.asp?DDFDocuments/v/G/TBTN26/CHN2269.docx")</f>
        <v>https://docs.wto.org/imrd/directdoc.asp?DDFDocuments/v/G/TBTN26/CHN2269.docx</v>
      </c>
      <c r="U139" t="s">
        <v>46</v>
      </c>
      <c r="V139" t="s">
        <v>47</v>
      </c>
      <c r="W139" t="s">
        <v>47</v>
      </c>
      <c r="X139" t="s">
        <v>47</v>
      </c>
      <c r="Y139" t="s">
        <v>47</v>
      </c>
      <c r="Z139" t="s">
        <v>47</v>
      </c>
      <c r="AA139" t="s">
        <v>47</v>
      </c>
      <c r="AB139" s="2" t="s">
        <v>42</v>
      </c>
      <c r="AC139" t="s">
        <v>42</v>
      </c>
      <c r="AD139" t="s">
        <v>42</v>
      </c>
      <c r="AE139" t="s">
        <v>42</v>
      </c>
      <c r="AF139" t="s">
        <v>42</v>
      </c>
      <c r="AG139" t="s">
        <v>42</v>
      </c>
      <c r="AH139" s="2" t="s">
        <v>42</v>
      </c>
    </row>
    <row r="140" spans="1:34" ht="90" x14ac:dyDescent="0.25">
      <c r="A140" s="8" t="s">
        <v>798</v>
      </c>
      <c r="B140" s="6" t="s">
        <v>689</v>
      </c>
      <c r="C140" s="7">
        <v>46213</v>
      </c>
      <c r="D140" s="9" t="str">
        <f>HYPERLINK("https://www.epingalert.org/en/Search?viewData= G/TBT/N/CHN/2270"," G/TBT/N/CHN/2270")</f>
        <v xml:space="preserve"> G/TBT/N/CHN/2270</v>
      </c>
      <c r="E140" s="8" t="s">
        <v>796</v>
      </c>
      <c r="F140" s="8" t="s">
        <v>797</v>
      </c>
      <c r="G140" s="8" t="s">
        <v>799</v>
      </c>
      <c r="H140" s="8" t="s">
        <v>800</v>
      </c>
      <c r="I140" s="8" t="s">
        <v>359</v>
      </c>
      <c r="J140" s="8" t="s">
        <v>42</v>
      </c>
      <c r="K140" s="8" t="s">
        <v>42</v>
      </c>
      <c r="L140" s="6"/>
      <c r="M140" s="7">
        <v>46273</v>
      </c>
      <c r="N140" s="7" t="s">
        <v>76</v>
      </c>
      <c r="O140" s="7" t="s">
        <v>696</v>
      </c>
      <c r="P140" s="6" t="s">
        <v>44</v>
      </c>
      <c r="Q140" s="8" t="s">
        <v>801</v>
      </c>
      <c r="R140" t="str">
        <f>HYPERLINK("https://docs.wto.org/imrd/directdoc.asp?DDFDocuments/t/G/TBTN26/CHN2270.docx", "https://docs.wto.org/imrd/directdoc.asp?DDFDocuments/t/G/TBTN26/CHN2270.docx")</f>
        <v>https://docs.wto.org/imrd/directdoc.asp?DDFDocuments/t/G/TBTN26/CHN2270.docx</v>
      </c>
      <c r="S140" t="str">
        <f>HYPERLINK("https://docs.wto.org/imrd/directdoc.asp?DDFDocuments/u/G/TBTN26/CHN2270.docx", "https://docs.wto.org/imrd/directdoc.asp?DDFDocuments/u/G/TBTN26/CHN2270.docx")</f>
        <v>https://docs.wto.org/imrd/directdoc.asp?DDFDocuments/u/G/TBTN26/CHN2270.docx</v>
      </c>
      <c r="T140" t="str">
        <f>HYPERLINK("https://docs.wto.org/imrd/directdoc.asp?DDFDocuments/v/G/TBTN26/CHN2270.docx", "https://docs.wto.org/imrd/directdoc.asp?DDFDocuments/v/G/TBTN26/CHN2270.docx")</f>
        <v>https://docs.wto.org/imrd/directdoc.asp?DDFDocuments/v/G/TBTN26/CHN2270.docx</v>
      </c>
      <c r="U140" t="s">
        <v>46</v>
      </c>
      <c r="V140" t="s">
        <v>47</v>
      </c>
      <c r="W140" t="s">
        <v>47</v>
      </c>
      <c r="X140" t="s">
        <v>47</v>
      </c>
      <c r="Y140" t="s">
        <v>47</v>
      </c>
      <c r="Z140" t="s">
        <v>47</v>
      </c>
      <c r="AA140" t="s">
        <v>47</v>
      </c>
      <c r="AB140" s="2" t="s">
        <v>42</v>
      </c>
      <c r="AC140" t="s">
        <v>42</v>
      </c>
      <c r="AD140" t="s">
        <v>42</v>
      </c>
      <c r="AE140" t="s">
        <v>42</v>
      </c>
      <c r="AF140" t="s">
        <v>42</v>
      </c>
      <c r="AG140" t="s">
        <v>42</v>
      </c>
      <c r="AH140" s="2" t="s">
        <v>42</v>
      </c>
    </row>
    <row r="141" spans="1:34" ht="405" x14ac:dyDescent="0.25">
      <c r="A141" s="8" t="s">
        <v>804</v>
      </c>
      <c r="B141" s="6" t="s">
        <v>689</v>
      </c>
      <c r="C141" s="7">
        <v>46213</v>
      </c>
      <c r="D141" s="9" t="str">
        <f>HYPERLINK("https://www.epingalert.org/en/Search?viewData= G/TBT/N/CHN/2271"," G/TBT/N/CHN/2271")</f>
        <v xml:space="preserve"> G/TBT/N/CHN/2271</v>
      </c>
      <c r="E141" s="8" t="s">
        <v>802</v>
      </c>
      <c r="F141" s="8" t="s">
        <v>803</v>
      </c>
      <c r="G141" s="8" t="s">
        <v>805</v>
      </c>
      <c r="H141" s="8" t="s">
        <v>714</v>
      </c>
      <c r="I141" s="8" t="s">
        <v>806</v>
      </c>
      <c r="J141" s="8" t="s">
        <v>42</v>
      </c>
      <c r="K141" s="8" t="s">
        <v>42</v>
      </c>
      <c r="L141" s="6"/>
      <c r="M141" s="7">
        <v>46273</v>
      </c>
      <c r="N141" s="7" t="s">
        <v>76</v>
      </c>
      <c r="O141" s="7" t="s">
        <v>696</v>
      </c>
      <c r="P141" s="6" t="s">
        <v>44</v>
      </c>
      <c r="Q141" s="8" t="s">
        <v>807</v>
      </c>
      <c r="R141" t="str">
        <f>HYPERLINK("https://docs.wto.org/imrd/directdoc.asp?DDFDocuments/t/G/TBTN26/CHN2271.docx", "https://docs.wto.org/imrd/directdoc.asp?DDFDocuments/t/G/TBTN26/CHN2271.docx")</f>
        <v>https://docs.wto.org/imrd/directdoc.asp?DDFDocuments/t/G/TBTN26/CHN2271.docx</v>
      </c>
      <c r="S141" t="str">
        <f>HYPERLINK("https://docs.wto.org/imrd/directdoc.asp?DDFDocuments/u/G/TBTN26/CHN2271.docx", "https://docs.wto.org/imrd/directdoc.asp?DDFDocuments/u/G/TBTN26/CHN2271.docx")</f>
        <v>https://docs.wto.org/imrd/directdoc.asp?DDFDocuments/u/G/TBTN26/CHN2271.docx</v>
      </c>
      <c r="T141" t="str">
        <f>HYPERLINK("https://docs.wto.org/imrd/directdoc.asp?DDFDocuments/v/G/TBTN26/CHN2271.docx", "https://docs.wto.org/imrd/directdoc.asp?DDFDocuments/v/G/TBTN26/CHN2271.docx")</f>
        <v>https://docs.wto.org/imrd/directdoc.asp?DDFDocuments/v/G/TBTN26/CHN2271.docx</v>
      </c>
      <c r="U141" t="s">
        <v>46</v>
      </c>
      <c r="V141" t="s">
        <v>47</v>
      </c>
      <c r="W141" t="s">
        <v>47</v>
      </c>
      <c r="X141" t="s">
        <v>47</v>
      </c>
      <c r="Y141" t="s">
        <v>47</v>
      </c>
      <c r="Z141" t="s">
        <v>47</v>
      </c>
      <c r="AA141" t="s">
        <v>47</v>
      </c>
      <c r="AB141" s="2" t="s">
        <v>42</v>
      </c>
      <c r="AC141" t="s">
        <v>42</v>
      </c>
      <c r="AD141" t="s">
        <v>42</v>
      </c>
      <c r="AE141" t="s">
        <v>42</v>
      </c>
      <c r="AF141" t="s">
        <v>42</v>
      </c>
      <c r="AG141" t="s">
        <v>42</v>
      </c>
      <c r="AH141" s="2" t="s">
        <v>42</v>
      </c>
    </row>
    <row r="142" spans="1:34" ht="60" x14ac:dyDescent="0.25">
      <c r="A142" s="8" t="s">
        <v>810</v>
      </c>
      <c r="B142" s="6" t="s">
        <v>689</v>
      </c>
      <c r="C142" s="7">
        <v>46213</v>
      </c>
      <c r="D142" s="9" t="str">
        <f>HYPERLINK("https://www.epingalert.org/en/Search?viewData= G/TBT/N/CHN/2272"," G/TBT/N/CHN/2272")</f>
        <v xml:space="preserve"> G/TBT/N/CHN/2272</v>
      </c>
      <c r="E142" s="8" t="s">
        <v>808</v>
      </c>
      <c r="F142" s="8" t="s">
        <v>809</v>
      </c>
      <c r="G142" s="8" t="s">
        <v>811</v>
      </c>
      <c r="H142" s="8" t="s">
        <v>812</v>
      </c>
      <c r="I142" s="8" t="s">
        <v>359</v>
      </c>
      <c r="J142" s="8" t="s">
        <v>42</v>
      </c>
      <c r="K142" s="8" t="s">
        <v>42</v>
      </c>
      <c r="L142" s="6"/>
      <c r="M142" s="7">
        <v>46273</v>
      </c>
      <c r="N142" s="7" t="s">
        <v>76</v>
      </c>
      <c r="O142" s="7" t="s">
        <v>696</v>
      </c>
      <c r="P142" s="6" t="s">
        <v>44</v>
      </c>
      <c r="Q142" s="8" t="s">
        <v>813</v>
      </c>
      <c r="R142" t="str">
        <f>HYPERLINK("https://docs.wto.org/imrd/directdoc.asp?DDFDocuments/t/G/TBTN26/CHN2272.docx", "https://docs.wto.org/imrd/directdoc.asp?DDFDocuments/t/G/TBTN26/CHN2272.docx")</f>
        <v>https://docs.wto.org/imrd/directdoc.asp?DDFDocuments/t/G/TBTN26/CHN2272.docx</v>
      </c>
      <c r="S142" t="str">
        <f>HYPERLINK("https://docs.wto.org/imrd/directdoc.asp?DDFDocuments/u/G/TBTN26/CHN2272.docx", "https://docs.wto.org/imrd/directdoc.asp?DDFDocuments/u/G/TBTN26/CHN2272.docx")</f>
        <v>https://docs.wto.org/imrd/directdoc.asp?DDFDocuments/u/G/TBTN26/CHN2272.docx</v>
      </c>
      <c r="T142" t="str">
        <f>HYPERLINK("https://docs.wto.org/imrd/directdoc.asp?DDFDocuments/v/G/TBTN26/CHN2272.docx", "https://docs.wto.org/imrd/directdoc.asp?DDFDocuments/v/G/TBTN26/CHN2272.docx")</f>
        <v>https://docs.wto.org/imrd/directdoc.asp?DDFDocuments/v/G/TBTN26/CHN2272.docx</v>
      </c>
      <c r="U142" t="s">
        <v>46</v>
      </c>
      <c r="V142" t="s">
        <v>47</v>
      </c>
      <c r="W142" t="s">
        <v>47</v>
      </c>
      <c r="X142" t="s">
        <v>47</v>
      </c>
      <c r="Y142" t="s">
        <v>47</v>
      </c>
      <c r="Z142" t="s">
        <v>47</v>
      </c>
      <c r="AA142" t="s">
        <v>47</v>
      </c>
      <c r="AB142" s="2" t="s">
        <v>42</v>
      </c>
      <c r="AC142" t="s">
        <v>42</v>
      </c>
      <c r="AD142" t="s">
        <v>42</v>
      </c>
      <c r="AE142" t="s">
        <v>42</v>
      </c>
      <c r="AF142" t="s">
        <v>42</v>
      </c>
      <c r="AG142" t="s">
        <v>42</v>
      </c>
      <c r="AH142" s="2" t="s">
        <v>42</v>
      </c>
    </row>
    <row r="143" spans="1:34" ht="60" x14ac:dyDescent="0.25">
      <c r="A143" s="8" t="s">
        <v>816</v>
      </c>
      <c r="B143" s="6" t="s">
        <v>689</v>
      </c>
      <c r="C143" s="7">
        <v>46213</v>
      </c>
      <c r="D143" s="9" t="str">
        <f>HYPERLINK("https://www.epingalert.org/en/Search?viewData= G/TBT/N/CHN/2273"," G/TBT/N/CHN/2273")</f>
        <v xml:space="preserve"> G/TBT/N/CHN/2273</v>
      </c>
      <c r="E143" s="8" t="s">
        <v>814</v>
      </c>
      <c r="F143" s="8" t="s">
        <v>815</v>
      </c>
      <c r="G143" s="8" t="s">
        <v>811</v>
      </c>
      <c r="H143" s="8" t="s">
        <v>812</v>
      </c>
      <c r="I143" s="8" t="s">
        <v>359</v>
      </c>
      <c r="J143" s="8" t="s">
        <v>42</v>
      </c>
      <c r="K143" s="8" t="s">
        <v>42</v>
      </c>
      <c r="L143" s="6"/>
      <c r="M143" s="7">
        <v>46273</v>
      </c>
      <c r="N143" s="7" t="s">
        <v>76</v>
      </c>
      <c r="O143" s="7" t="s">
        <v>696</v>
      </c>
      <c r="P143" s="6" t="s">
        <v>44</v>
      </c>
      <c r="Q143" s="8" t="s">
        <v>817</v>
      </c>
      <c r="R143" t="str">
        <f>HYPERLINK("https://docs.wto.org/imrd/directdoc.asp?DDFDocuments/t/G/TBTN26/CHN2273.docx", "https://docs.wto.org/imrd/directdoc.asp?DDFDocuments/t/G/TBTN26/CHN2273.docx")</f>
        <v>https://docs.wto.org/imrd/directdoc.asp?DDFDocuments/t/G/TBTN26/CHN2273.docx</v>
      </c>
      <c r="S143" t="str">
        <f>HYPERLINK("https://docs.wto.org/imrd/directdoc.asp?DDFDocuments/u/G/TBTN26/CHN2273.docx", "https://docs.wto.org/imrd/directdoc.asp?DDFDocuments/u/G/TBTN26/CHN2273.docx")</f>
        <v>https://docs.wto.org/imrd/directdoc.asp?DDFDocuments/u/G/TBTN26/CHN2273.docx</v>
      </c>
      <c r="T143" t="str">
        <f>HYPERLINK("https://docs.wto.org/imrd/directdoc.asp?DDFDocuments/v/G/TBTN26/CHN2273.docx", "https://docs.wto.org/imrd/directdoc.asp?DDFDocuments/v/G/TBTN26/CHN2273.docx")</f>
        <v>https://docs.wto.org/imrd/directdoc.asp?DDFDocuments/v/G/TBTN26/CHN2273.docx</v>
      </c>
      <c r="U143" t="s">
        <v>46</v>
      </c>
      <c r="V143" t="s">
        <v>47</v>
      </c>
      <c r="W143" t="s">
        <v>47</v>
      </c>
      <c r="X143" t="s">
        <v>47</v>
      </c>
      <c r="Y143" t="s">
        <v>47</v>
      </c>
      <c r="Z143" t="s">
        <v>47</v>
      </c>
      <c r="AA143" t="s">
        <v>47</v>
      </c>
      <c r="AB143" s="2" t="s">
        <v>42</v>
      </c>
      <c r="AC143" t="s">
        <v>42</v>
      </c>
      <c r="AD143" t="s">
        <v>42</v>
      </c>
      <c r="AE143" t="s">
        <v>42</v>
      </c>
      <c r="AF143" t="s">
        <v>42</v>
      </c>
      <c r="AG143" t="s">
        <v>42</v>
      </c>
      <c r="AH143" s="2" t="s">
        <v>42</v>
      </c>
    </row>
    <row r="144" spans="1:34" ht="60" x14ac:dyDescent="0.25">
      <c r="A144" s="8" t="s">
        <v>820</v>
      </c>
      <c r="B144" s="6" t="s">
        <v>689</v>
      </c>
      <c r="C144" s="7">
        <v>46213</v>
      </c>
      <c r="D144" s="9" t="str">
        <f>HYPERLINK("https://www.epingalert.org/en/Search?viewData= G/TBT/N/CHN/2274"," G/TBT/N/CHN/2274")</f>
        <v xml:space="preserve"> G/TBT/N/CHN/2274</v>
      </c>
      <c r="E144" s="8" t="s">
        <v>818</v>
      </c>
      <c r="F144" s="8" t="s">
        <v>819</v>
      </c>
      <c r="G144" s="8" t="s">
        <v>811</v>
      </c>
      <c r="H144" s="8" t="s">
        <v>812</v>
      </c>
      <c r="I144" s="8" t="s">
        <v>359</v>
      </c>
      <c r="J144" s="8" t="s">
        <v>42</v>
      </c>
      <c r="K144" s="8" t="s">
        <v>42</v>
      </c>
      <c r="L144" s="6"/>
      <c r="M144" s="7">
        <v>46273</v>
      </c>
      <c r="N144" s="7" t="s">
        <v>76</v>
      </c>
      <c r="O144" s="7" t="s">
        <v>696</v>
      </c>
      <c r="P144" s="6" t="s">
        <v>44</v>
      </c>
      <c r="Q144" s="8" t="s">
        <v>821</v>
      </c>
      <c r="R144" t="str">
        <f>HYPERLINK("https://docs.wto.org/imrd/directdoc.asp?DDFDocuments/t/G/TBTN26/CHN2274.docx", "https://docs.wto.org/imrd/directdoc.asp?DDFDocuments/t/G/TBTN26/CHN2274.docx")</f>
        <v>https://docs.wto.org/imrd/directdoc.asp?DDFDocuments/t/G/TBTN26/CHN2274.docx</v>
      </c>
      <c r="S144" t="str">
        <f>HYPERLINK("https://docs.wto.org/imrd/directdoc.asp?DDFDocuments/u/G/TBTN26/CHN2274.docx", "https://docs.wto.org/imrd/directdoc.asp?DDFDocuments/u/G/TBTN26/CHN2274.docx")</f>
        <v>https://docs.wto.org/imrd/directdoc.asp?DDFDocuments/u/G/TBTN26/CHN2274.docx</v>
      </c>
      <c r="T144" t="str">
        <f>HYPERLINK("https://docs.wto.org/imrd/directdoc.asp?DDFDocuments/v/G/TBTN26/CHN2274.docx", "https://docs.wto.org/imrd/directdoc.asp?DDFDocuments/v/G/TBTN26/CHN2274.docx")</f>
        <v>https://docs.wto.org/imrd/directdoc.asp?DDFDocuments/v/G/TBTN26/CHN2274.docx</v>
      </c>
      <c r="U144" t="s">
        <v>46</v>
      </c>
      <c r="V144" t="s">
        <v>47</v>
      </c>
      <c r="W144" t="s">
        <v>47</v>
      </c>
      <c r="X144" t="s">
        <v>47</v>
      </c>
      <c r="Y144" t="s">
        <v>47</v>
      </c>
      <c r="Z144" t="s">
        <v>47</v>
      </c>
      <c r="AA144" t="s">
        <v>47</v>
      </c>
      <c r="AB144" s="2" t="s">
        <v>42</v>
      </c>
      <c r="AC144" t="s">
        <v>42</v>
      </c>
      <c r="AD144" t="s">
        <v>42</v>
      </c>
      <c r="AE144" t="s">
        <v>42</v>
      </c>
      <c r="AF144" t="s">
        <v>42</v>
      </c>
      <c r="AG144" t="s">
        <v>42</v>
      </c>
      <c r="AH144" s="2" t="s">
        <v>42</v>
      </c>
    </row>
    <row r="145" spans="1:34" ht="90" x14ac:dyDescent="0.25">
      <c r="A145" s="8" t="s">
        <v>824</v>
      </c>
      <c r="B145" s="6" t="s">
        <v>689</v>
      </c>
      <c r="C145" s="7">
        <v>46213</v>
      </c>
      <c r="D145" s="9" t="str">
        <f>HYPERLINK("https://www.epingalert.org/en/Search?viewData= G/TBT/N/CHN/2275"," G/TBT/N/CHN/2275")</f>
        <v xml:space="preserve"> G/TBT/N/CHN/2275</v>
      </c>
      <c r="E145" s="8" t="s">
        <v>822</v>
      </c>
      <c r="F145" s="8" t="s">
        <v>823</v>
      </c>
      <c r="G145" s="8" t="s">
        <v>825</v>
      </c>
      <c r="H145" s="8" t="s">
        <v>826</v>
      </c>
      <c r="I145" s="8" t="s">
        <v>359</v>
      </c>
      <c r="J145" s="8" t="s">
        <v>42</v>
      </c>
      <c r="K145" s="8" t="s">
        <v>42</v>
      </c>
      <c r="L145" s="6"/>
      <c r="M145" s="7">
        <v>46273</v>
      </c>
      <c r="N145" s="7" t="s">
        <v>76</v>
      </c>
      <c r="O145" s="7" t="s">
        <v>696</v>
      </c>
      <c r="P145" s="6" t="s">
        <v>44</v>
      </c>
      <c r="Q145" s="8" t="s">
        <v>827</v>
      </c>
      <c r="R145" t="str">
        <f>HYPERLINK("https://docs.wto.org/imrd/directdoc.asp?DDFDocuments/t/G/TBTN26/CHN2275.docx", "https://docs.wto.org/imrd/directdoc.asp?DDFDocuments/t/G/TBTN26/CHN2275.docx")</f>
        <v>https://docs.wto.org/imrd/directdoc.asp?DDFDocuments/t/G/TBTN26/CHN2275.docx</v>
      </c>
      <c r="S145" t="str">
        <f>HYPERLINK("https://docs.wto.org/imrd/directdoc.asp?DDFDocuments/u/G/TBTN26/CHN2275.docx", "https://docs.wto.org/imrd/directdoc.asp?DDFDocuments/u/G/TBTN26/CHN2275.docx")</f>
        <v>https://docs.wto.org/imrd/directdoc.asp?DDFDocuments/u/G/TBTN26/CHN2275.docx</v>
      </c>
      <c r="T145" t="str">
        <f>HYPERLINK("https://docs.wto.org/imrd/directdoc.asp?DDFDocuments/v/G/TBTN26/CHN2275.docx", "https://docs.wto.org/imrd/directdoc.asp?DDFDocuments/v/G/TBTN26/CHN2275.docx")</f>
        <v>https://docs.wto.org/imrd/directdoc.asp?DDFDocuments/v/G/TBTN26/CHN2275.docx</v>
      </c>
      <c r="U145" t="s">
        <v>46</v>
      </c>
      <c r="V145" t="s">
        <v>47</v>
      </c>
      <c r="W145" t="s">
        <v>47</v>
      </c>
      <c r="X145" t="s">
        <v>47</v>
      </c>
      <c r="Y145" t="s">
        <v>47</v>
      </c>
      <c r="Z145" t="s">
        <v>47</v>
      </c>
      <c r="AA145" t="s">
        <v>47</v>
      </c>
      <c r="AB145" s="2" t="s">
        <v>42</v>
      </c>
      <c r="AC145" t="s">
        <v>42</v>
      </c>
      <c r="AD145" t="s">
        <v>42</v>
      </c>
      <c r="AE145" t="s">
        <v>42</v>
      </c>
      <c r="AF145" t="s">
        <v>42</v>
      </c>
      <c r="AG145" t="s">
        <v>42</v>
      </c>
      <c r="AH145" s="2" t="s">
        <v>42</v>
      </c>
    </row>
    <row r="146" spans="1:34" ht="75" x14ac:dyDescent="0.25">
      <c r="A146" s="8" t="s">
        <v>830</v>
      </c>
      <c r="B146" s="6" t="s">
        <v>689</v>
      </c>
      <c r="C146" s="7">
        <v>46213</v>
      </c>
      <c r="D146" s="9" t="str">
        <f>HYPERLINK("https://www.epingalert.org/en/Search?viewData= G/TBT/N/CHN/2276"," G/TBT/N/CHN/2276")</f>
        <v xml:space="preserve"> G/TBT/N/CHN/2276</v>
      </c>
      <c r="E146" s="8" t="s">
        <v>828</v>
      </c>
      <c r="F146" s="8" t="s">
        <v>829</v>
      </c>
      <c r="G146" s="8" t="s">
        <v>831</v>
      </c>
      <c r="H146" s="8" t="s">
        <v>826</v>
      </c>
      <c r="I146" s="8" t="s">
        <v>359</v>
      </c>
      <c r="J146" s="8" t="s">
        <v>42</v>
      </c>
      <c r="K146" s="8" t="s">
        <v>42</v>
      </c>
      <c r="L146" s="6"/>
      <c r="M146" s="7">
        <v>46273</v>
      </c>
      <c r="N146" s="7" t="s">
        <v>76</v>
      </c>
      <c r="O146" s="7" t="s">
        <v>696</v>
      </c>
      <c r="P146" s="6" t="s">
        <v>44</v>
      </c>
      <c r="Q146" s="8" t="s">
        <v>832</v>
      </c>
      <c r="R146" t="str">
        <f>HYPERLINK("https://docs.wto.org/imrd/directdoc.asp?DDFDocuments/t/G/TBTN26/CHN2276.docx", "https://docs.wto.org/imrd/directdoc.asp?DDFDocuments/t/G/TBTN26/CHN2276.docx")</f>
        <v>https://docs.wto.org/imrd/directdoc.asp?DDFDocuments/t/G/TBTN26/CHN2276.docx</v>
      </c>
      <c r="S146" t="str">
        <f>HYPERLINK("https://docs.wto.org/imrd/directdoc.asp?DDFDocuments/u/G/TBTN26/CHN2276.docx", "https://docs.wto.org/imrd/directdoc.asp?DDFDocuments/u/G/TBTN26/CHN2276.docx")</f>
        <v>https://docs.wto.org/imrd/directdoc.asp?DDFDocuments/u/G/TBTN26/CHN2276.docx</v>
      </c>
      <c r="T146" t="str">
        <f>HYPERLINK("https://docs.wto.org/imrd/directdoc.asp?DDFDocuments/v/G/TBTN26/CHN2276.docx", "https://docs.wto.org/imrd/directdoc.asp?DDFDocuments/v/G/TBTN26/CHN2276.docx")</f>
        <v>https://docs.wto.org/imrd/directdoc.asp?DDFDocuments/v/G/TBTN26/CHN2276.docx</v>
      </c>
      <c r="U146" t="s">
        <v>46</v>
      </c>
      <c r="V146" t="s">
        <v>47</v>
      </c>
      <c r="W146" t="s">
        <v>47</v>
      </c>
      <c r="X146" t="s">
        <v>47</v>
      </c>
      <c r="Y146" t="s">
        <v>47</v>
      </c>
      <c r="Z146" t="s">
        <v>47</v>
      </c>
      <c r="AA146" t="s">
        <v>47</v>
      </c>
      <c r="AB146" s="2" t="s">
        <v>42</v>
      </c>
      <c r="AC146" t="s">
        <v>42</v>
      </c>
      <c r="AD146" t="s">
        <v>42</v>
      </c>
      <c r="AE146" t="s">
        <v>42</v>
      </c>
      <c r="AF146" t="s">
        <v>42</v>
      </c>
      <c r="AG146" t="s">
        <v>42</v>
      </c>
      <c r="AH146" s="2" t="s">
        <v>42</v>
      </c>
    </row>
    <row r="147" spans="1:34" ht="75" x14ac:dyDescent="0.25">
      <c r="A147" s="8" t="s">
        <v>835</v>
      </c>
      <c r="B147" s="6" t="s">
        <v>689</v>
      </c>
      <c r="C147" s="7">
        <v>46213</v>
      </c>
      <c r="D147" s="9" t="str">
        <f>HYPERLINK("https://www.epingalert.org/en/Search?viewData= G/TBT/N/CHN/2277"," G/TBT/N/CHN/2277")</f>
        <v xml:space="preserve"> G/TBT/N/CHN/2277</v>
      </c>
      <c r="E147" s="8" t="s">
        <v>833</v>
      </c>
      <c r="F147" s="8" t="s">
        <v>834</v>
      </c>
      <c r="G147" s="8" t="s">
        <v>836</v>
      </c>
      <c r="H147" s="8" t="s">
        <v>826</v>
      </c>
      <c r="I147" s="8" t="s">
        <v>359</v>
      </c>
      <c r="J147" s="8" t="s">
        <v>42</v>
      </c>
      <c r="K147" s="8" t="s">
        <v>42</v>
      </c>
      <c r="L147" s="6"/>
      <c r="M147" s="7">
        <v>46273</v>
      </c>
      <c r="N147" s="7" t="s">
        <v>76</v>
      </c>
      <c r="O147" s="7" t="s">
        <v>696</v>
      </c>
      <c r="P147" s="6" t="s">
        <v>44</v>
      </c>
      <c r="Q147" s="8" t="s">
        <v>837</v>
      </c>
      <c r="R147" t="str">
        <f>HYPERLINK("https://docs.wto.org/imrd/directdoc.asp?DDFDocuments/t/G/TBTN26/CHN2277.docx", "https://docs.wto.org/imrd/directdoc.asp?DDFDocuments/t/G/TBTN26/CHN2277.docx")</f>
        <v>https://docs.wto.org/imrd/directdoc.asp?DDFDocuments/t/G/TBTN26/CHN2277.docx</v>
      </c>
      <c r="S147" t="str">
        <f>HYPERLINK("https://docs.wto.org/imrd/directdoc.asp?DDFDocuments/u/G/TBTN26/CHN2277.docx", "https://docs.wto.org/imrd/directdoc.asp?DDFDocuments/u/G/TBTN26/CHN2277.docx")</f>
        <v>https://docs.wto.org/imrd/directdoc.asp?DDFDocuments/u/G/TBTN26/CHN2277.docx</v>
      </c>
      <c r="T147" t="str">
        <f>HYPERLINK("https://docs.wto.org/imrd/directdoc.asp?DDFDocuments/v/G/TBTN26/CHN2277.docx", "https://docs.wto.org/imrd/directdoc.asp?DDFDocuments/v/G/TBTN26/CHN2277.docx")</f>
        <v>https://docs.wto.org/imrd/directdoc.asp?DDFDocuments/v/G/TBTN26/CHN2277.docx</v>
      </c>
      <c r="U147" t="s">
        <v>46</v>
      </c>
      <c r="V147" t="s">
        <v>47</v>
      </c>
      <c r="W147" t="s">
        <v>47</v>
      </c>
      <c r="X147" t="s">
        <v>47</v>
      </c>
      <c r="Y147" t="s">
        <v>47</v>
      </c>
      <c r="Z147" t="s">
        <v>47</v>
      </c>
      <c r="AA147" t="s">
        <v>47</v>
      </c>
      <c r="AB147" s="2" t="s">
        <v>42</v>
      </c>
      <c r="AC147" t="s">
        <v>42</v>
      </c>
      <c r="AD147" t="s">
        <v>42</v>
      </c>
      <c r="AE147" t="s">
        <v>42</v>
      </c>
      <c r="AF147" t="s">
        <v>42</v>
      </c>
      <c r="AG147" t="s">
        <v>42</v>
      </c>
      <c r="AH147" s="2" t="s">
        <v>42</v>
      </c>
    </row>
    <row r="148" spans="1:34" ht="90" x14ac:dyDescent="0.25">
      <c r="A148" s="8" t="s">
        <v>840</v>
      </c>
      <c r="B148" s="6" t="s">
        <v>689</v>
      </c>
      <c r="C148" s="7">
        <v>46213</v>
      </c>
      <c r="D148" s="9" t="str">
        <f>HYPERLINK("https://www.epingalert.org/en/Search?viewData= G/TBT/N/CHN/2278"," G/TBT/N/CHN/2278")</f>
        <v xml:space="preserve"> G/TBT/N/CHN/2278</v>
      </c>
      <c r="E148" s="8" t="s">
        <v>838</v>
      </c>
      <c r="F148" s="8" t="s">
        <v>839</v>
      </c>
      <c r="G148" s="8" t="s">
        <v>841</v>
      </c>
      <c r="H148" s="8" t="s">
        <v>842</v>
      </c>
      <c r="I148" s="8" t="s">
        <v>359</v>
      </c>
      <c r="J148" s="8" t="s">
        <v>42</v>
      </c>
      <c r="K148" s="8" t="s">
        <v>42</v>
      </c>
      <c r="L148" s="6"/>
      <c r="M148" s="7">
        <v>46273</v>
      </c>
      <c r="N148" s="7" t="s">
        <v>76</v>
      </c>
      <c r="O148" s="7" t="s">
        <v>696</v>
      </c>
      <c r="P148" s="6" t="s">
        <v>44</v>
      </c>
      <c r="Q148" s="8" t="s">
        <v>843</v>
      </c>
      <c r="R148" t="str">
        <f>HYPERLINK("https://docs.wto.org/imrd/directdoc.asp?DDFDocuments/t/G/TBTN26/CHN2278.docx", "https://docs.wto.org/imrd/directdoc.asp?DDFDocuments/t/G/TBTN26/CHN2278.docx")</f>
        <v>https://docs.wto.org/imrd/directdoc.asp?DDFDocuments/t/G/TBTN26/CHN2278.docx</v>
      </c>
      <c r="S148" t="str">
        <f>HYPERLINK("https://docs.wto.org/imrd/directdoc.asp?DDFDocuments/u/G/TBTN26/CHN2278.docx", "https://docs.wto.org/imrd/directdoc.asp?DDFDocuments/u/G/TBTN26/CHN2278.docx")</f>
        <v>https://docs.wto.org/imrd/directdoc.asp?DDFDocuments/u/G/TBTN26/CHN2278.docx</v>
      </c>
      <c r="T148" t="str">
        <f>HYPERLINK("https://docs.wto.org/imrd/directdoc.asp?DDFDocuments/v/G/TBTN26/CHN2278.docx", "https://docs.wto.org/imrd/directdoc.asp?DDFDocuments/v/G/TBTN26/CHN2278.docx")</f>
        <v>https://docs.wto.org/imrd/directdoc.asp?DDFDocuments/v/G/TBTN26/CHN2278.docx</v>
      </c>
      <c r="U148" t="s">
        <v>46</v>
      </c>
      <c r="V148" t="s">
        <v>47</v>
      </c>
      <c r="W148" t="s">
        <v>47</v>
      </c>
      <c r="X148" t="s">
        <v>47</v>
      </c>
      <c r="Y148" t="s">
        <v>47</v>
      </c>
      <c r="Z148" t="s">
        <v>47</v>
      </c>
      <c r="AA148" t="s">
        <v>47</v>
      </c>
      <c r="AB148" s="2" t="s">
        <v>42</v>
      </c>
      <c r="AC148" t="s">
        <v>42</v>
      </c>
      <c r="AD148" t="s">
        <v>42</v>
      </c>
      <c r="AE148" t="s">
        <v>42</v>
      </c>
      <c r="AF148" t="s">
        <v>42</v>
      </c>
      <c r="AG148" t="s">
        <v>42</v>
      </c>
      <c r="AH148" s="2" t="s">
        <v>42</v>
      </c>
    </row>
    <row r="149" spans="1:34" ht="75" x14ac:dyDescent="0.25">
      <c r="A149" s="8" t="s">
        <v>846</v>
      </c>
      <c r="B149" s="6" t="s">
        <v>689</v>
      </c>
      <c r="C149" s="7">
        <v>46213</v>
      </c>
      <c r="D149" s="9" t="str">
        <f>HYPERLINK("https://www.epingalert.org/en/Search?viewData= G/TBT/N/CHN/2279"," G/TBT/N/CHN/2279")</f>
        <v xml:space="preserve"> G/TBT/N/CHN/2279</v>
      </c>
      <c r="E149" s="8" t="s">
        <v>844</v>
      </c>
      <c r="F149" s="8" t="s">
        <v>845</v>
      </c>
      <c r="G149" s="8" t="s">
        <v>847</v>
      </c>
      <c r="H149" s="8" t="s">
        <v>842</v>
      </c>
      <c r="I149" s="8" t="s">
        <v>359</v>
      </c>
      <c r="J149" s="8" t="s">
        <v>42</v>
      </c>
      <c r="K149" s="8" t="s">
        <v>42</v>
      </c>
      <c r="L149" s="6"/>
      <c r="M149" s="7">
        <v>46273</v>
      </c>
      <c r="N149" s="7" t="s">
        <v>76</v>
      </c>
      <c r="O149" s="7" t="s">
        <v>696</v>
      </c>
      <c r="P149" s="6" t="s">
        <v>44</v>
      </c>
      <c r="Q149" s="8" t="s">
        <v>848</v>
      </c>
      <c r="R149" t="str">
        <f>HYPERLINK("https://docs.wto.org/imrd/directdoc.asp?DDFDocuments/t/G/TBTN26/CHN2279.docx", "https://docs.wto.org/imrd/directdoc.asp?DDFDocuments/t/G/TBTN26/CHN2279.docx")</f>
        <v>https://docs.wto.org/imrd/directdoc.asp?DDFDocuments/t/G/TBTN26/CHN2279.docx</v>
      </c>
      <c r="S149" t="str">
        <f>HYPERLINK("https://docs.wto.org/imrd/directdoc.asp?DDFDocuments/u/G/TBTN26/CHN2279.docx", "https://docs.wto.org/imrd/directdoc.asp?DDFDocuments/u/G/TBTN26/CHN2279.docx")</f>
        <v>https://docs.wto.org/imrd/directdoc.asp?DDFDocuments/u/G/TBTN26/CHN2279.docx</v>
      </c>
      <c r="T149" t="str">
        <f>HYPERLINK("https://docs.wto.org/imrd/directdoc.asp?DDFDocuments/v/G/TBTN26/CHN2279.docx", "https://docs.wto.org/imrd/directdoc.asp?DDFDocuments/v/G/TBTN26/CHN2279.docx")</f>
        <v>https://docs.wto.org/imrd/directdoc.asp?DDFDocuments/v/G/TBTN26/CHN2279.docx</v>
      </c>
      <c r="U149" t="s">
        <v>46</v>
      </c>
      <c r="V149" t="s">
        <v>47</v>
      </c>
      <c r="W149" t="s">
        <v>47</v>
      </c>
      <c r="X149" t="s">
        <v>47</v>
      </c>
      <c r="Y149" t="s">
        <v>47</v>
      </c>
      <c r="Z149" t="s">
        <v>47</v>
      </c>
      <c r="AA149" t="s">
        <v>47</v>
      </c>
      <c r="AB149" s="2" t="s">
        <v>42</v>
      </c>
      <c r="AC149" t="s">
        <v>42</v>
      </c>
      <c r="AD149" t="s">
        <v>42</v>
      </c>
      <c r="AE149" t="s">
        <v>42</v>
      </c>
      <c r="AF149" t="s">
        <v>42</v>
      </c>
      <c r="AG149" t="s">
        <v>42</v>
      </c>
      <c r="AH149" s="2" t="s">
        <v>42</v>
      </c>
    </row>
    <row r="150" spans="1:34" ht="90" x14ac:dyDescent="0.25">
      <c r="A150" s="8" t="s">
        <v>851</v>
      </c>
      <c r="B150" s="6" t="s">
        <v>689</v>
      </c>
      <c r="C150" s="7">
        <v>46213</v>
      </c>
      <c r="D150" s="9" t="str">
        <f>HYPERLINK("https://www.epingalert.org/en/Search?viewData= G/TBT/N/CHN/2280"," G/TBT/N/CHN/2280")</f>
        <v xml:space="preserve"> G/TBT/N/CHN/2280</v>
      </c>
      <c r="E150" s="8" t="s">
        <v>849</v>
      </c>
      <c r="F150" s="8" t="s">
        <v>850</v>
      </c>
      <c r="G150" s="8" t="s">
        <v>831</v>
      </c>
      <c r="H150" s="8" t="s">
        <v>826</v>
      </c>
      <c r="I150" s="8" t="s">
        <v>132</v>
      </c>
      <c r="J150" s="8" t="s">
        <v>42</v>
      </c>
      <c r="K150" s="8" t="s">
        <v>42</v>
      </c>
      <c r="L150" s="6"/>
      <c r="M150" s="7">
        <v>46273</v>
      </c>
      <c r="N150" s="7" t="s">
        <v>76</v>
      </c>
      <c r="O150" s="7" t="s">
        <v>696</v>
      </c>
      <c r="P150" s="6" t="s">
        <v>44</v>
      </c>
      <c r="Q150" s="8" t="s">
        <v>852</v>
      </c>
      <c r="R150" t="str">
        <f>HYPERLINK("https://docs.wto.org/imrd/directdoc.asp?DDFDocuments/t/G/TBTN26/CHN2280.docx", "https://docs.wto.org/imrd/directdoc.asp?DDFDocuments/t/G/TBTN26/CHN2280.docx")</f>
        <v>https://docs.wto.org/imrd/directdoc.asp?DDFDocuments/t/G/TBTN26/CHN2280.docx</v>
      </c>
      <c r="S150" t="str">
        <f>HYPERLINK("https://docs.wto.org/imrd/directdoc.asp?DDFDocuments/u/G/TBTN26/CHN2280.docx", "https://docs.wto.org/imrd/directdoc.asp?DDFDocuments/u/G/TBTN26/CHN2280.docx")</f>
        <v>https://docs.wto.org/imrd/directdoc.asp?DDFDocuments/u/G/TBTN26/CHN2280.docx</v>
      </c>
      <c r="T150" t="str">
        <f>HYPERLINK("https://docs.wto.org/imrd/directdoc.asp?DDFDocuments/v/G/TBTN26/CHN2280.docx", "https://docs.wto.org/imrd/directdoc.asp?DDFDocuments/v/G/TBTN26/CHN2280.docx")</f>
        <v>https://docs.wto.org/imrd/directdoc.asp?DDFDocuments/v/G/TBTN26/CHN2280.docx</v>
      </c>
      <c r="U150" t="s">
        <v>46</v>
      </c>
      <c r="V150" t="s">
        <v>47</v>
      </c>
      <c r="W150" t="s">
        <v>47</v>
      </c>
      <c r="X150" t="s">
        <v>47</v>
      </c>
      <c r="Y150" t="s">
        <v>47</v>
      </c>
      <c r="Z150" t="s">
        <v>47</v>
      </c>
      <c r="AA150" t="s">
        <v>47</v>
      </c>
      <c r="AB150" s="2" t="s">
        <v>42</v>
      </c>
      <c r="AC150" t="s">
        <v>42</v>
      </c>
      <c r="AD150" t="s">
        <v>42</v>
      </c>
      <c r="AE150" t="s">
        <v>42</v>
      </c>
      <c r="AF150" t="s">
        <v>42</v>
      </c>
      <c r="AG150" t="s">
        <v>42</v>
      </c>
      <c r="AH150" s="2" t="s">
        <v>42</v>
      </c>
    </row>
    <row r="151" spans="1:34" ht="150" x14ac:dyDescent="0.25">
      <c r="A151" s="8" t="s">
        <v>855</v>
      </c>
      <c r="B151" s="6" t="s">
        <v>689</v>
      </c>
      <c r="C151" s="7">
        <v>46213</v>
      </c>
      <c r="D151" s="9" t="str">
        <f>HYPERLINK("https://www.epingalert.org/en/Search?viewData= G/TBT/N/CHN/2281"," G/TBT/N/CHN/2281")</f>
        <v xml:space="preserve"> G/TBT/N/CHN/2281</v>
      </c>
      <c r="E151" s="8" t="s">
        <v>853</v>
      </c>
      <c r="F151" s="8" t="s">
        <v>854</v>
      </c>
      <c r="G151" s="8" t="s">
        <v>856</v>
      </c>
      <c r="H151" s="8" t="s">
        <v>580</v>
      </c>
      <c r="I151" s="8" t="s">
        <v>132</v>
      </c>
      <c r="J151" s="8" t="s">
        <v>42</v>
      </c>
      <c r="K151" s="8" t="s">
        <v>42</v>
      </c>
      <c r="L151" s="6"/>
      <c r="M151" s="7">
        <v>46273</v>
      </c>
      <c r="N151" s="7" t="s">
        <v>76</v>
      </c>
      <c r="O151" s="7">
        <v>46753</v>
      </c>
      <c r="P151" s="6" t="s">
        <v>44</v>
      </c>
      <c r="Q151" s="8" t="s">
        <v>857</v>
      </c>
      <c r="R151" t="str">
        <f>HYPERLINK("https://docs.wto.org/imrd/directdoc.asp?DDFDocuments/t/G/TBTN26/CHN2281.docx", "https://docs.wto.org/imrd/directdoc.asp?DDFDocuments/t/G/TBTN26/CHN2281.docx")</f>
        <v>https://docs.wto.org/imrd/directdoc.asp?DDFDocuments/t/G/TBTN26/CHN2281.docx</v>
      </c>
      <c r="S151" t="str">
        <f>HYPERLINK("https://docs.wto.org/imrd/directdoc.asp?DDFDocuments/u/G/TBTN26/CHN2281.docx", "https://docs.wto.org/imrd/directdoc.asp?DDFDocuments/u/G/TBTN26/CHN2281.docx")</f>
        <v>https://docs.wto.org/imrd/directdoc.asp?DDFDocuments/u/G/TBTN26/CHN2281.docx</v>
      </c>
      <c r="T151" t="str">
        <f>HYPERLINK("https://docs.wto.org/imrd/directdoc.asp?DDFDocuments/v/G/TBTN26/CHN2281.docx", "https://docs.wto.org/imrd/directdoc.asp?DDFDocuments/v/G/TBTN26/CHN2281.docx")</f>
        <v>https://docs.wto.org/imrd/directdoc.asp?DDFDocuments/v/G/TBTN26/CHN2281.docx</v>
      </c>
      <c r="U151" t="s">
        <v>46</v>
      </c>
      <c r="V151" t="s">
        <v>47</v>
      </c>
      <c r="W151" t="s">
        <v>47</v>
      </c>
      <c r="X151" t="s">
        <v>47</v>
      </c>
      <c r="Y151" t="s">
        <v>47</v>
      </c>
      <c r="Z151" t="s">
        <v>47</v>
      </c>
      <c r="AA151" t="s">
        <v>47</v>
      </c>
      <c r="AB151" s="2" t="s">
        <v>42</v>
      </c>
      <c r="AC151" t="s">
        <v>42</v>
      </c>
      <c r="AD151" t="s">
        <v>42</v>
      </c>
      <c r="AE151" t="s">
        <v>42</v>
      </c>
      <c r="AF151" t="s">
        <v>42</v>
      </c>
      <c r="AG151" t="s">
        <v>42</v>
      </c>
      <c r="AH151" s="2" t="s">
        <v>42</v>
      </c>
    </row>
    <row r="152" spans="1:34" ht="105" x14ac:dyDescent="0.25">
      <c r="A152" s="8" t="s">
        <v>860</v>
      </c>
      <c r="B152" s="6" t="s">
        <v>689</v>
      </c>
      <c r="C152" s="7">
        <v>46213</v>
      </c>
      <c r="D152" s="9" t="str">
        <f>HYPERLINK("https://www.epingalert.org/en/Search?viewData= G/TBT/N/CHN/2282"," G/TBT/N/CHN/2282")</f>
        <v xml:space="preserve"> G/TBT/N/CHN/2282</v>
      </c>
      <c r="E152" s="8" t="s">
        <v>858</v>
      </c>
      <c r="F152" s="8" t="s">
        <v>859</v>
      </c>
      <c r="G152" s="8" t="s">
        <v>861</v>
      </c>
      <c r="H152" s="8" t="s">
        <v>580</v>
      </c>
      <c r="I152" s="8" t="s">
        <v>132</v>
      </c>
      <c r="J152" s="8" t="s">
        <v>42</v>
      </c>
      <c r="K152" s="8" t="s">
        <v>42</v>
      </c>
      <c r="L152" s="6"/>
      <c r="M152" s="7">
        <v>46273</v>
      </c>
      <c r="N152" s="7" t="s">
        <v>76</v>
      </c>
      <c r="O152" s="7" t="s">
        <v>696</v>
      </c>
      <c r="P152" s="6" t="s">
        <v>44</v>
      </c>
      <c r="Q152" s="8" t="s">
        <v>862</v>
      </c>
      <c r="R152" t="str">
        <f>HYPERLINK("https://docs.wto.org/imrd/directdoc.asp?DDFDocuments/t/G/TBTN26/CHN2282.docx", "https://docs.wto.org/imrd/directdoc.asp?DDFDocuments/t/G/TBTN26/CHN2282.docx")</f>
        <v>https://docs.wto.org/imrd/directdoc.asp?DDFDocuments/t/G/TBTN26/CHN2282.docx</v>
      </c>
      <c r="S152" t="str">
        <f>HYPERLINK("https://docs.wto.org/imrd/directdoc.asp?DDFDocuments/u/G/TBTN26/CHN2282.docx", "https://docs.wto.org/imrd/directdoc.asp?DDFDocuments/u/G/TBTN26/CHN2282.docx")</f>
        <v>https://docs.wto.org/imrd/directdoc.asp?DDFDocuments/u/G/TBTN26/CHN2282.docx</v>
      </c>
      <c r="T152" t="str">
        <f>HYPERLINK("https://docs.wto.org/imrd/directdoc.asp?DDFDocuments/v/G/TBTN26/CHN2282.docx", "https://docs.wto.org/imrd/directdoc.asp?DDFDocuments/v/G/TBTN26/CHN2282.docx")</f>
        <v>https://docs.wto.org/imrd/directdoc.asp?DDFDocuments/v/G/TBTN26/CHN2282.docx</v>
      </c>
      <c r="U152" t="s">
        <v>46</v>
      </c>
      <c r="V152" t="s">
        <v>47</v>
      </c>
      <c r="W152" t="s">
        <v>47</v>
      </c>
      <c r="X152" t="s">
        <v>47</v>
      </c>
      <c r="Y152" t="s">
        <v>47</v>
      </c>
      <c r="Z152" t="s">
        <v>47</v>
      </c>
      <c r="AA152" t="s">
        <v>47</v>
      </c>
      <c r="AB152" s="2" t="s">
        <v>42</v>
      </c>
      <c r="AC152" t="s">
        <v>42</v>
      </c>
      <c r="AD152" t="s">
        <v>42</v>
      </c>
      <c r="AE152" t="s">
        <v>42</v>
      </c>
      <c r="AF152" t="s">
        <v>42</v>
      </c>
      <c r="AG152" t="s">
        <v>42</v>
      </c>
      <c r="AH152" s="2" t="s">
        <v>42</v>
      </c>
    </row>
    <row r="153" spans="1:34" ht="120" x14ac:dyDescent="0.25">
      <c r="A153" s="8" t="s">
        <v>865</v>
      </c>
      <c r="B153" s="6" t="s">
        <v>689</v>
      </c>
      <c r="C153" s="7">
        <v>46213</v>
      </c>
      <c r="D153" s="9" t="str">
        <f>HYPERLINK("https://www.epingalert.org/en/Search?viewData= G/TBT/N/CHN/2283"," G/TBT/N/CHN/2283")</f>
        <v xml:space="preserve"> G/TBT/N/CHN/2283</v>
      </c>
      <c r="E153" s="8" t="s">
        <v>863</v>
      </c>
      <c r="F153" s="8" t="s">
        <v>864</v>
      </c>
      <c r="G153" s="8" t="s">
        <v>866</v>
      </c>
      <c r="H153" s="8" t="s">
        <v>867</v>
      </c>
      <c r="I153" s="8" t="s">
        <v>359</v>
      </c>
      <c r="J153" s="8" t="s">
        <v>42</v>
      </c>
      <c r="K153" s="8" t="s">
        <v>42</v>
      </c>
      <c r="L153" s="6"/>
      <c r="M153" s="7">
        <v>46273</v>
      </c>
      <c r="N153" s="7" t="s">
        <v>76</v>
      </c>
      <c r="O153" s="7" t="s">
        <v>696</v>
      </c>
      <c r="P153" s="6" t="s">
        <v>44</v>
      </c>
      <c r="Q153" s="8" t="s">
        <v>868</v>
      </c>
      <c r="R153" t="str">
        <f>HYPERLINK("https://docs.wto.org/imrd/directdoc.asp?DDFDocuments/t/G/TBTN26/CHN2283.docx", "https://docs.wto.org/imrd/directdoc.asp?DDFDocuments/t/G/TBTN26/CHN2283.docx")</f>
        <v>https://docs.wto.org/imrd/directdoc.asp?DDFDocuments/t/G/TBTN26/CHN2283.docx</v>
      </c>
      <c r="S153" t="str">
        <f>HYPERLINK("https://docs.wto.org/imrd/directdoc.asp?DDFDocuments/u/G/TBTN26/CHN2283.docx", "https://docs.wto.org/imrd/directdoc.asp?DDFDocuments/u/G/TBTN26/CHN2283.docx")</f>
        <v>https://docs.wto.org/imrd/directdoc.asp?DDFDocuments/u/G/TBTN26/CHN2283.docx</v>
      </c>
      <c r="T153" t="str">
        <f>HYPERLINK("https://docs.wto.org/imrd/directdoc.asp?DDFDocuments/v/G/TBTN26/CHN2283.docx", "https://docs.wto.org/imrd/directdoc.asp?DDFDocuments/v/G/TBTN26/CHN2283.docx")</f>
        <v>https://docs.wto.org/imrd/directdoc.asp?DDFDocuments/v/G/TBTN26/CHN2283.docx</v>
      </c>
      <c r="U153" t="s">
        <v>46</v>
      </c>
      <c r="V153" t="s">
        <v>47</v>
      </c>
      <c r="W153" t="s">
        <v>47</v>
      </c>
      <c r="X153" t="s">
        <v>47</v>
      </c>
      <c r="Y153" t="s">
        <v>47</v>
      </c>
      <c r="Z153" t="s">
        <v>47</v>
      </c>
      <c r="AA153" t="s">
        <v>47</v>
      </c>
      <c r="AB153" s="2" t="s">
        <v>42</v>
      </c>
      <c r="AC153" t="s">
        <v>42</v>
      </c>
      <c r="AD153" t="s">
        <v>42</v>
      </c>
      <c r="AE153" t="s">
        <v>42</v>
      </c>
      <c r="AF153" t="s">
        <v>42</v>
      </c>
      <c r="AG153" t="s">
        <v>42</v>
      </c>
      <c r="AH153" s="2" t="s">
        <v>42</v>
      </c>
    </row>
    <row r="154" spans="1:34" ht="45" x14ac:dyDescent="0.25">
      <c r="A154" s="8" t="s">
        <v>871</v>
      </c>
      <c r="B154" s="6" t="s">
        <v>689</v>
      </c>
      <c r="C154" s="7">
        <v>46213</v>
      </c>
      <c r="D154" s="9" t="str">
        <f>HYPERLINK("https://www.epingalert.org/en/Search?viewData= G/TBT/N/CHN/2284"," G/TBT/N/CHN/2284")</f>
        <v xml:space="preserve"> G/TBT/N/CHN/2284</v>
      </c>
      <c r="E154" s="8" t="s">
        <v>869</v>
      </c>
      <c r="F154" s="8" t="s">
        <v>870</v>
      </c>
      <c r="G154" s="8" t="s">
        <v>872</v>
      </c>
      <c r="H154" s="8" t="s">
        <v>867</v>
      </c>
      <c r="I154" s="8" t="s">
        <v>359</v>
      </c>
      <c r="J154" s="8" t="s">
        <v>42</v>
      </c>
      <c r="K154" s="8" t="s">
        <v>42</v>
      </c>
      <c r="L154" s="6"/>
      <c r="M154" s="7">
        <v>46273</v>
      </c>
      <c r="N154" s="7" t="s">
        <v>76</v>
      </c>
      <c r="O154" s="7" t="s">
        <v>696</v>
      </c>
      <c r="P154" s="6" t="s">
        <v>44</v>
      </c>
      <c r="Q154" s="8" t="s">
        <v>873</v>
      </c>
      <c r="R154" t="str">
        <f>HYPERLINK("https://docs.wto.org/imrd/directdoc.asp?DDFDocuments/t/G/TBTN26/CHN2284.docx", "https://docs.wto.org/imrd/directdoc.asp?DDFDocuments/t/G/TBTN26/CHN2284.docx")</f>
        <v>https://docs.wto.org/imrd/directdoc.asp?DDFDocuments/t/G/TBTN26/CHN2284.docx</v>
      </c>
      <c r="S154" t="str">
        <f>HYPERLINK("https://docs.wto.org/imrd/directdoc.asp?DDFDocuments/u/G/TBTN26/CHN2284.docx", "https://docs.wto.org/imrd/directdoc.asp?DDFDocuments/u/G/TBTN26/CHN2284.docx")</f>
        <v>https://docs.wto.org/imrd/directdoc.asp?DDFDocuments/u/G/TBTN26/CHN2284.docx</v>
      </c>
      <c r="T154" t="str">
        <f>HYPERLINK("https://docs.wto.org/imrd/directdoc.asp?DDFDocuments/v/G/TBTN26/CHN2284.docx", "https://docs.wto.org/imrd/directdoc.asp?DDFDocuments/v/G/TBTN26/CHN2284.docx")</f>
        <v>https://docs.wto.org/imrd/directdoc.asp?DDFDocuments/v/G/TBTN26/CHN2284.docx</v>
      </c>
      <c r="U154" t="s">
        <v>46</v>
      </c>
      <c r="V154" t="s">
        <v>47</v>
      </c>
      <c r="W154" t="s">
        <v>47</v>
      </c>
      <c r="X154" t="s">
        <v>47</v>
      </c>
      <c r="Y154" t="s">
        <v>47</v>
      </c>
      <c r="Z154" t="s">
        <v>47</v>
      </c>
      <c r="AA154" t="s">
        <v>47</v>
      </c>
      <c r="AB154" s="2" t="s">
        <v>42</v>
      </c>
      <c r="AC154" t="s">
        <v>42</v>
      </c>
      <c r="AD154" t="s">
        <v>42</v>
      </c>
      <c r="AE154" t="s">
        <v>42</v>
      </c>
      <c r="AF154" t="s">
        <v>42</v>
      </c>
      <c r="AG154" t="s">
        <v>42</v>
      </c>
      <c r="AH154" s="2" t="s">
        <v>42</v>
      </c>
    </row>
    <row r="155" spans="1:34" ht="90" x14ac:dyDescent="0.25">
      <c r="A155" s="8" t="s">
        <v>876</v>
      </c>
      <c r="B155" s="6" t="s">
        <v>689</v>
      </c>
      <c r="C155" s="7">
        <v>46213</v>
      </c>
      <c r="D155" s="9" t="str">
        <f>HYPERLINK("https://www.epingalert.org/en/Search?viewData= G/TBT/N/CHN/2285"," G/TBT/N/CHN/2285")</f>
        <v xml:space="preserve"> G/TBT/N/CHN/2285</v>
      </c>
      <c r="E155" s="8" t="s">
        <v>874</v>
      </c>
      <c r="F155" s="8" t="s">
        <v>875</v>
      </c>
      <c r="G155" s="8" t="s">
        <v>877</v>
      </c>
      <c r="H155" s="8" t="s">
        <v>812</v>
      </c>
      <c r="I155" s="8" t="s">
        <v>359</v>
      </c>
      <c r="J155" s="8" t="s">
        <v>42</v>
      </c>
      <c r="K155" s="8" t="s">
        <v>42</v>
      </c>
      <c r="L155" s="6"/>
      <c r="M155" s="7">
        <v>46273</v>
      </c>
      <c r="N155" s="7" t="s">
        <v>76</v>
      </c>
      <c r="O155" s="7" t="s">
        <v>696</v>
      </c>
      <c r="P155" s="6" t="s">
        <v>44</v>
      </c>
      <c r="Q155" s="8" t="s">
        <v>878</v>
      </c>
      <c r="R155" t="str">
        <f>HYPERLINK("https://docs.wto.org/imrd/directdoc.asp?DDFDocuments/t/G/TBTN26/CHN2285.docx", "https://docs.wto.org/imrd/directdoc.asp?DDFDocuments/t/G/TBTN26/CHN2285.docx")</f>
        <v>https://docs.wto.org/imrd/directdoc.asp?DDFDocuments/t/G/TBTN26/CHN2285.docx</v>
      </c>
      <c r="S155" t="str">
        <f>HYPERLINK("https://docs.wto.org/imrd/directdoc.asp?DDFDocuments/u/G/TBTN26/CHN2285.docx", "https://docs.wto.org/imrd/directdoc.asp?DDFDocuments/u/G/TBTN26/CHN2285.docx")</f>
        <v>https://docs.wto.org/imrd/directdoc.asp?DDFDocuments/u/G/TBTN26/CHN2285.docx</v>
      </c>
      <c r="T155" t="str">
        <f>HYPERLINK("https://docs.wto.org/imrd/directdoc.asp?DDFDocuments/v/G/TBTN26/CHN2285.docx", "https://docs.wto.org/imrd/directdoc.asp?DDFDocuments/v/G/TBTN26/CHN2285.docx")</f>
        <v>https://docs.wto.org/imrd/directdoc.asp?DDFDocuments/v/G/TBTN26/CHN2285.docx</v>
      </c>
      <c r="U155" t="s">
        <v>46</v>
      </c>
      <c r="V155" t="s">
        <v>47</v>
      </c>
      <c r="W155" t="s">
        <v>47</v>
      </c>
      <c r="X155" t="s">
        <v>47</v>
      </c>
      <c r="Y155" t="s">
        <v>47</v>
      </c>
      <c r="Z155" t="s">
        <v>47</v>
      </c>
      <c r="AA155" t="s">
        <v>47</v>
      </c>
      <c r="AB155" s="2" t="s">
        <v>42</v>
      </c>
      <c r="AC155" t="s">
        <v>42</v>
      </c>
      <c r="AD155" t="s">
        <v>42</v>
      </c>
      <c r="AE155" t="s">
        <v>42</v>
      </c>
      <c r="AF155" t="s">
        <v>42</v>
      </c>
      <c r="AG155" t="s">
        <v>42</v>
      </c>
      <c r="AH155" s="2" t="s">
        <v>42</v>
      </c>
    </row>
    <row r="156" spans="1:34" ht="90" x14ac:dyDescent="0.25">
      <c r="A156" s="8" t="s">
        <v>881</v>
      </c>
      <c r="B156" s="6" t="s">
        <v>689</v>
      </c>
      <c r="C156" s="7">
        <v>46213</v>
      </c>
      <c r="D156" s="9" t="str">
        <f>HYPERLINK("https://www.epingalert.org/en/Search?viewData= G/TBT/N/CHN/2286"," G/TBT/N/CHN/2286")</f>
        <v xml:space="preserve"> G/TBT/N/CHN/2286</v>
      </c>
      <c r="E156" s="8" t="s">
        <v>879</v>
      </c>
      <c r="F156" s="8" t="s">
        <v>880</v>
      </c>
      <c r="G156" s="8" t="s">
        <v>882</v>
      </c>
      <c r="H156" s="8" t="s">
        <v>867</v>
      </c>
      <c r="I156" s="8" t="s">
        <v>132</v>
      </c>
      <c r="J156" s="8" t="s">
        <v>42</v>
      </c>
      <c r="K156" s="8" t="s">
        <v>42</v>
      </c>
      <c r="L156" s="6"/>
      <c r="M156" s="7">
        <v>46273</v>
      </c>
      <c r="N156" s="7" t="s">
        <v>76</v>
      </c>
      <c r="O156" s="7" t="s">
        <v>696</v>
      </c>
      <c r="P156" s="6" t="s">
        <v>44</v>
      </c>
      <c r="Q156" s="8" t="s">
        <v>883</v>
      </c>
      <c r="R156" t="str">
        <f>HYPERLINK("https://docs.wto.org/imrd/directdoc.asp?DDFDocuments/t/G/TBTN26/CHN2286.docx", "https://docs.wto.org/imrd/directdoc.asp?DDFDocuments/t/G/TBTN26/CHN2286.docx")</f>
        <v>https://docs.wto.org/imrd/directdoc.asp?DDFDocuments/t/G/TBTN26/CHN2286.docx</v>
      </c>
      <c r="S156" t="str">
        <f>HYPERLINK("https://docs.wto.org/imrd/directdoc.asp?DDFDocuments/u/G/TBTN26/CHN2286.docx", "https://docs.wto.org/imrd/directdoc.asp?DDFDocuments/u/G/TBTN26/CHN2286.docx")</f>
        <v>https://docs.wto.org/imrd/directdoc.asp?DDFDocuments/u/G/TBTN26/CHN2286.docx</v>
      </c>
      <c r="T156" t="str">
        <f>HYPERLINK("https://docs.wto.org/imrd/directdoc.asp?DDFDocuments/v/G/TBTN26/CHN2286.docx", "https://docs.wto.org/imrd/directdoc.asp?DDFDocuments/v/G/TBTN26/CHN2286.docx")</f>
        <v>https://docs.wto.org/imrd/directdoc.asp?DDFDocuments/v/G/TBTN26/CHN2286.docx</v>
      </c>
      <c r="U156" t="s">
        <v>46</v>
      </c>
      <c r="V156" t="s">
        <v>47</v>
      </c>
      <c r="W156" t="s">
        <v>47</v>
      </c>
      <c r="X156" t="s">
        <v>47</v>
      </c>
      <c r="Y156" t="s">
        <v>47</v>
      </c>
      <c r="Z156" t="s">
        <v>47</v>
      </c>
      <c r="AA156" t="s">
        <v>47</v>
      </c>
      <c r="AB156" s="2" t="s">
        <v>42</v>
      </c>
      <c r="AC156" t="s">
        <v>42</v>
      </c>
      <c r="AD156" t="s">
        <v>42</v>
      </c>
      <c r="AE156" t="s">
        <v>42</v>
      </c>
      <c r="AF156" t="s">
        <v>42</v>
      </c>
      <c r="AG156" t="s">
        <v>42</v>
      </c>
      <c r="AH156" s="2" t="s">
        <v>42</v>
      </c>
    </row>
    <row r="157" spans="1:34" ht="105" x14ac:dyDescent="0.25">
      <c r="A157" s="8" t="s">
        <v>886</v>
      </c>
      <c r="B157" s="6" t="s">
        <v>689</v>
      </c>
      <c r="C157" s="7">
        <v>46213</v>
      </c>
      <c r="D157" s="9" t="str">
        <f>HYPERLINK("https://www.epingalert.org/en/Search?viewData= G/TBT/N/CHN/2287"," G/TBT/N/CHN/2287")</f>
        <v xml:space="preserve"> G/TBT/N/CHN/2287</v>
      </c>
      <c r="E157" s="8" t="s">
        <v>884</v>
      </c>
      <c r="F157" s="8" t="s">
        <v>885</v>
      </c>
      <c r="G157" s="8" t="s">
        <v>887</v>
      </c>
      <c r="H157" s="8" t="s">
        <v>867</v>
      </c>
      <c r="I157" s="8" t="s">
        <v>132</v>
      </c>
      <c r="J157" s="8" t="s">
        <v>42</v>
      </c>
      <c r="K157" s="8" t="s">
        <v>42</v>
      </c>
      <c r="L157" s="6"/>
      <c r="M157" s="7">
        <v>46273</v>
      </c>
      <c r="N157" s="7" t="s">
        <v>76</v>
      </c>
      <c r="O157" s="7" t="s">
        <v>696</v>
      </c>
      <c r="P157" s="6" t="s">
        <v>44</v>
      </c>
      <c r="Q157" s="8" t="s">
        <v>888</v>
      </c>
      <c r="R157" t="str">
        <f>HYPERLINK("https://docs.wto.org/imrd/directdoc.asp?DDFDocuments/t/G/TBTN26/CHN2287.docx", "https://docs.wto.org/imrd/directdoc.asp?DDFDocuments/t/G/TBTN26/CHN2287.docx")</f>
        <v>https://docs.wto.org/imrd/directdoc.asp?DDFDocuments/t/G/TBTN26/CHN2287.docx</v>
      </c>
      <c r="S157" t="str">
        <f>HYPERLINK("https://docs.wto.org/imrd/directdoc.asp?DDFDocuments/u/G/TBTN26/CHN2287.docx", "https://docs.wto.org/imrd/directdoc.asp?DDFDocuments/u/G/TBTN26/CHN2287.docx")</f>
        <v>https://docs.wto.org/imrd/directdoc.asp?DDFDocuments/u/G/TBTN26/CHN2287.docx</v>
      </c>
      <c r="T157" t="str">
        <f>HYPERLINK("https://docs.wto.org/imrd/directdoc.asp?DDFDocuments/v/G/TBTN26/CHN2287.docx", "https://docs.wto.org/imrd/directdoc.asp?DDFDocuments/v/G/TBTN26/CHN2287.docx")</f>
        <v>https://docs.wto.org/imrd/directdoc.asp?DDFDocuments/v/G/TBTN26/CHN2287.docx</v>
      </c>
      <c r="U157" t="s">
        <v>46</v>
      </c>
      <c r="V157" t="s">
        <v>47</v>
      </c>
      <c r="W157" t="s">
        <v>47</v>
      </c>
      <c r="X157" t="s">
        <v>47</v>
      </c>
      <c r="Y157" t="s">
        <v>47</v>
      </c>
      <c r="Z157" t="s">
        <v>47</v>
      </c>
      <c r="AA157" t="s">
        <v>47</v>
      </c>
      <c r="AB157" s="2" t="s">
        <v>42</v>
      </c>
      <c r="AC157" t="s">
        <v>42</v>
      </c>
      <c r="AD157" t="s">
        <v>42</v>
      </c>
      <c r="AE157" t="s">
        <v>42</v>
      </c>
      <c r="AF157" t="s">
        <v>42</v>
      </c>
      <c r="AG157" t="s">
        <v>42</v>
      </c>
      <c r="AH157" s="2" t="s">
        <v>42</v>
      </c>
    </row>
    <row r="158" spans="1:34" ht="165" x14ac:dyDescent="0.25">
      <c r="A158" s="8" t="s">
        <v>891</v>
      </c>
      <c r="B158" s="6" t="s">
        <v>689</v>
      </c>
      <c r="C158" s="7">
        <v>46213</v>
      </c>
      <c r="D158" s="9" t="str">
        <f>HYPERLINK("https://www.epingalert.org/en/Search?viewData= G/TBT/N/CHN/2288"," G/TBT/N/CHN/2288")</f>
        <v xml:space="preserve"> G/TBT/N/CHN/2288</v>
      </c>
      <c r="E158" s="8" t="s">
        <v>889</v>
      </c>
      <c r="F158" s="8" t="s">
        <v>890</v>
      </c>
      <c r="G158" s="8" t="s">
        <v>892</v>
      </c>
      <c r="H158" s="8" t="s">
        <v>867</v>
      </c>
      <c r="I158" s="8" t="s">
        <v>132</v>
      </c>
      <c r="J158" s="8" t="s">
        <v>42</v>
      </c>
      <c r="K158" s="8" t="s">
        <v>42</v>
      </c>
      <c r="L158" s="6"/>
      <c r="M158" s="7">
        <v>46273</v>
      </c>
      <c r="N158" s="7" t="s">
        <v>76</v>
      </c>
      <c r="O158" s="7" t="s">
        <v>696</v>
      </c>
      <c r="P158" s="6" t="s">
        <v>44</v>
      </c>
      <c r="Q158" s="8" t="s">
        <v>893</v>
      </c>
      <c r="R158" t="str">
        <f>HYPERLINK("https://docs.wto.org/imrd/directdoc.asp?DDFDocuments/t/G/TBTN26/CHN2288.docx", "https://docs.wto.org/imrd/directdoc.asp?DDFDocuments/t/G/TBTN26/CHN2288.docx")</f>
        <v>https://docs.wto.org/imrd/directdoc.asp?DDFDocuments/t/G/TBTN26/CHN2288.docx</v>
      </c>
      <c r="S158" t="str">
        <f>HYPERLINK("https://docs.wto.org/imrd/directdoc.asp?DDFDocuments/u/G/TBTN26/CHN2288.docx", "https://docs.wto.org/imrd/directdoc.asp?DDFDocuments/u/G/TBTN26/CHN2288.docx")</f>
        <v>https://docs.wto.org/imrd/directdoc.asp?DDFDocuments/u/G/TBTN26/CHN2288.docx</v>
      </c>
      <c r="T158" t="str">
        <f>HYPERLINK("https://docs.wto.org/imrd/directdoc.asp?DDFDocuments/v/G/TBTN26/CHN2288.docx", "https://docs.wto.org/imrd/directdoc.asp?DDFDocuments/v/G/TBTN26/CHN2288.docx")</f>
        <v>https://docs.wto.org/imrd/directdoc.asp?DDFDocuments/v/G/TBTN26/CHN2288.docx</v>
      </c>
      <c r="U158" t="s">
        <v>46</v>
      </c>
      <c r="V158" t="s">
        <v>47</v>
      </c>
      <c r="W158" t="s">
        <v>47</v>
      </c>
      <c r="X158" t="s">
        <v>47</v>
      </c>
      <c r="Y158" t="s">
        <v>47</v>
      </c>
      <c r="Z158" t="s">
        <v>47</v>
      </c>
      <c r="AA158" t="s">
        <v>47</v>
      </c>
      <c r="AB158" s="2" t="s">
        <v>42</v>
      </c>
      <c r="AC158" t="s">
        <v>42</v>
      </c>
      <c r="AD158" t="s">
        <v>42</v>
      </c>
      <c r="AE158" t="s">
        <v>42</v>
      </c>
      <c r="AF158" t="s">
        <v>42</v>
      </c>
      <c r="AG158" t="s">
        <v>42</v>
      </c>
      <c r="AH158" s="2" t="s">
        <v>42</v>
      </c>
    </row>
    <row r="159" spans="1:34" ht="120" x14ac:dyDescent="0.25">
      <c r="A159" s="8" t="s">
        <v>896</v>
      </c>
      <c r="B159" s="6" t="s">
        <v>689</v>
      </c>
      <c r="C159" s="7">
        <v>46213</v>
      </c>
      <c r="D159" s="9" t="str">
        <f>HYPERLINK("https://www.epingalert.org/en/Search?viewData= G/TBT/N/CHN/2289"," G/TBT/N/CHN/2289")</f>
        <v xml:space="preserve"> G/TBT/N/CHN/2289</v>
      </c>
      <c r="E159" s="8" t="s">
        <v>894</v>
      </c>
      <c r="F159" s="8" t="s">
        <v>895</v>
      </c>
      <c r="G159" s="8" t="s">
        <v>897</v>
      </c>
      <c r="H159" s="8" t="s">
        <v>150</v>
      </c>
      <c r="I159" s="8" t="s">
        <v>132</v>
      </c>
      <c r="J159" s="8" t="s">
        <v>42</v>
      </c>
      <c r="K159" s="8" t="s">
        <v>42</v>
      </c>
      <c r="L159" s="6"/>
      <c r="M159" s="7">
        <v>46273</v>
      </c>
      <c r="N159" s="7" t="s">
        <v>76</v>
      </c>
      <c r="O159" s="7" t="s">
        <v>898</v>
      </c>
      <c r="P159" s="6" t="s">
        <v>44</v>
      </c>
      <c r="Q159" s="8" t="s">
        <v>899</v>
      </c>
      <c r="R159" t="str">
        <f>HYPERLINK("https://docs.wto.org/imrd/directdoc.asp?DDFDocuments/t/G/TBTN26/CHN2289.docx", "https://docs.wto.org/imrd/directdoc.asp?DDFDocuments/t/G/TBTN26/CHN2289.docx")</f>
        <v>https://docs.wto.org/imrd/directdoc.asp?DDFDocuments/t/G/TBTN26/CHN2289.docx</v>
      </c>
      <c r="S159" t="str">
        <f>HYPERLINK("https://docs.wto.org/imrd/directdoc.asp?DDFDocuments/u/G/TBTN26/CHN2289.docx", "https://docs.wto.org/imrd/directdoc.asp?DDFDocuments/u/G/TBTN26/CHN2289.docx")</f>
        <v>https://docs.wto.org/imrd/directdoc.asp?DDFDocuments/u/G/TBTN26/CHN2289.docx</v>
      </c>
      <c r="T159" t="str">
        <f>HYPERLINK("https://docs.wto.org/imrd/directdoc.asp?DDFDocuments/v/G/TBTN26/CHN2289.docx", "https://docs.wto.org/imrd/directdoc.asp?DDFDocuments/v/G/TBTN26/CHN2289.docx")</f>
        <v>https://docs.wto.org/imrd/directdoc.asp?DDFDocuments/v/G/TBTN26/CHN2289.docx</v>
      </c>
      <c r="U159" t="s">
        <v>46</v>
      </c>
      <c r="V159" t="s">
        <v>47</v>
      </c>
      <c r="W159" t="s">
        <v>47</v>
      </c>
      <c r="X159" t="s">
        <v>47</v>
      </c>
      <c r="Y159" t="s">
        <v>47</v>
      </c>
      <c r="Z159" t="s">
        <v>47</v>
      </c>
      <c r="AA159" t="s">
        <v>47</v>
      </c>
      <c r="AB159" s="2" t="s">
        <v>42</v>
      </c>
      <c r="AC159" t="s">
        <v>42</v>
      </c>
      <c r="AD159" t="s">
        <v>42</v>
      </c>
      <c r="AE159" t="s">
        <v>42</v>
      </c>
      <c r="AF159" t="s">
        <v>42</v>
      </c>
      <c r="AG159" t="s">
        <v>42</v>
      </c>
      <c r="AH159" s="2" t="s">
        <v>42</v>
      </c>
    </row>
    <row r="160" spans="1:34" ht="75" x14ac:dyDescent="0.25">
      <c r="A160" s="8" t="s">
        <v>902</v>
      </c>
      <c r="B160" s="6" t="s">
        <v>689</v>
      </c>
      <c r="C160" s="7">
        <v>46213</v>
      </c>
      <c r="D160" s="9" t="str">
        <f>HYPERLINK("https://www.epingalert.org/en/Search?viewData= G/TBT/N/CHN/2290"," G/TBT/N/CHN/2290")</f>
        <v xml:space="preserve"> G/TBT/N/CHN/2290</v>
      </c>
      <c r="E160" s="8" t="s">
        <v>900</v>
      </c>
      <c r="F160" s="8" t="s">
        <v>901</v>
      </c>
      <c r="G160" s="8" t="s">
        <v>903</v>
      </c>
      <c r="H160" s="8" t="s">
        <v>580</v>
      </c>
      <c r="I160" s="8" t="s">
        <v>132</v>
      </c>
      <c r="J160" s="8" t="s">
        <v>42</v>
      </c>
      <c r="K160" s="8" t="s">
        <v>42</v>
      </c>
      <c r="L160" s="6"/>
      <c r="M160" s="7">
        <v>46273</v>
      </c>
      <c r="N160" s="7" t="s">
        <v>76</v>
      </c>
      <c r="O160" s="7" t="s">
        <v>76</v>
      </c>
      <c r="P160" s="6" t="s">
        <v>44</v>
      </c>
      <c r="Q160" s="8" t="s">
        <v>904</v>
      </c>
      <c r="R160" t="str">
        <f>HYPERLINK("https://docs.wto.org/imrd/directdoc.asp?DDFDocuments/t/G/TBTN26/CHN2290.docx", "https://docs.wto.org/imrd/directdoc.asp?DDFDocuments/t/G/TBTN26/CHN2290.docx")</f>
        <v>https://docs.wto.org/imrd/directdoc.asp?DDFDocuments/t/G/TBTN26/CHN2290.docx</v>
      </c>
      <c r="S160" t="str">
        <f>HYPERLINK("https://docs.wto.org/imrd/directdoc.asp?DDFDocuments/u/G/TBTN26/CHN2290.docx", "https://docs.wto.org/imrd/directdoc.asp?DDFDocuments/u/G/TBTN26/CHN2290.docx")</f>
        <v>https://docs.wto.org/imrd/directdoc.asp?DDFDocuments/u/G/TBTN26/CHN2290.docx</v>
      </c>
      <c r="T160" t="str">
        <f>HYPERLINK("https://docs.wto.org/imrd/directdoc.asp?DDFDocuments/v/G/TBTN26/CHN2290.docx", "https://docs.wto.org/imrd/directdoc.asp?DDFDocuments/v/G/TBTN26/CHN2290.docx")</f>
        <v>https://docs.wto.org/imrd/directdoc.asp?DDFDocuments/v/G/TBTN26/CHN2290.docx</v>
      </c>
      <c r="U160" t="s">
        <v>46</v>
      </c>
      <c r="V160" t="s">
        <v>47</v>
      </c>
      <c r="W160" t="s">
        <v>47</v>
      </c>
      <c r="X160" t="s">
        <v>47</v>
      </c>
      <c r="Y160" t="s">
        <v>47</v>
      </c>
      <c r="Z160" t="s">
        <v>47</v>
      </c>
      <c r="AA160" t="s">
        <v>47</v>
      </c>
      <c r="AB160" s="2" t="s">
        <v>42</v>
      </c>
      <c r="AC160" t="s">
        <v>42</v>
      </c>
      <c r="AD160" t="s">
        <v>42</v>
      </c>
      <c r="AE160" t="s">
        <v>42</v>
      </c>
      <c r="AF160" t="s">
        <v>42</v>
      </c>
      <c r="AG160" t="s">
        <v>42</v>
      </c>
      <c r="AH160" s="2" t="s">
        <v>42</v>
      </c>
    </row>
    <row r="161" spans="1:34" ht="90" x14ac:dyDescent="0.25">
      <c r="A161" s="8" t="s">
        <v>907</v>
      </c>
      <c r="B161" s="6" t="s">
        <v>689</v>
      </c>
      <c r="C161" s="7">
        <v>46213</v>
      </c>
      <c r="D161" s="9" t="str">
        <f>HYPERLINK("https://www.epingalert.org/en/Search?viewData= G/TBT/N/CHN/2291"," G/TBT/N/CHN/2291")</f>
        <v xml:space="preserve"> G/TBT/N/CHN/2291</v>
      </c>
      <c r="E161" s="8" t="s">
        <v>905</v>
      </c>
      <c r="F161" s="8" t="s">
        <v>906</v>
      </c>
      <c r="G161" s="8" t="s">
        <v>908</v>
      </c>
      <c r="H161" s="8" t="s">
        <v>909</v>
      </c>
      <c r="I161" s="8" t="s">
        <v>910</v>
      </c>
      <c r="J161" s="8" t="s">
        <v>42</v>
      </c>
      <c r="K161" s="8" t="s">
        <v>42</v>
      </c>
      <c r="L161" s="6"/>
      <c r="M161" s="7">
        <v>46273</v>
      </c>
      <c r="N161" s="7" t="s">
        <v>76</v>
      </c>
      <c r="O161" s="7" t="s">
        <v>696</v>
      </c>
      <c r="P161" s="6" t="s">
        <v>44</v>
      </c>
      <c r="Q161" s="8" t="s">
        <v>911</v>
      </c>
      <c r="R161" t="str">
        <f>HYPERLINK("https://docs.wto.org/imrd/directdoc.asp?DDFDocuments/t/G/TBTN26/CHN2291.docx", "https://docs.wto.org/imrd/directdoc.asp?DDFDocuments/t/G/TBTN26/CHN2291.docx")</f>
        <v>https://docs.wto.org/imrd/directdoc.asp?DDFDocuments/t/G/TBTN26/CHN2291.docx</v>
      </c>
      <c r="S161" t="str">
        <f>HYPERLINK("https://docs.wto.org/imrd/directdoc.asp?DDFDocuments/u/G/TBTN26/CHN2291.docx", "https://docs.wto.org/imrd/directdoc.asp?DDFDocuments/u/G/TBTN26/CHN2291.docx")</f>
        <v>https://docs.wto.org/imrd/directdoc.asp?DDFDocuments/u/G/TBTN26/CHN2291.docx</v>
      </c>
      <c r="T161" t="str">
        <f>HYPERLINK("https://docs.wto.org/imrd/directdoc.asp?DDFDocuments/v/G/TBTN26/CHN2291.docx", "https://docs.wto.org/imrd/directdoc.asp?DDFDocuments/v/G/TBTN26/CHN2291.docx")</f>
        <v>https://docs.wto.org/imrd/directdoc.asp?DDFDocuments/v/G/TBTN26/CHN2291.docx</v>
      </c>
      <c r="U161" t="s">
        <v>46</v>
      </c>
      <c r="V161" t="s">
        <v>47</v>
      </c>
      <c r="W161" t="s">
        <v>47</v>
      </c>
      <c r="X161" t="s">
        <v>47</v>
      </c>
      <c r="Y161" t="s">
        <v>47</v>
      </c>
      <c r="Z161" t="s">
        <v>47</v>
      </c>
      <c r="AA161" t="s">
        <v>47</v>
      </c>
      <c r="AB161" s="2" t="s">
        <v>42</v>
      </c>
      <c r="AC161" t="s">
        <v>42</v>
      </c>
      <c r="AD161" t="s">
        <v>42</v>
      </c>
      <c r="AE161" t="s">
        <v>42</v>
      </c>
      <c r="AF161" t="s">
        <v>42</v>
      </c>
      <c r="AG161" t="s">
        <v>42</v>
      </c>
      <c r="AH161" s="2" t="s">
        <v>42</v>
      </c>
    </row>
    <row r="162" spans="1:34" ht="90" x14ac:dyDescent="0.25">
      <c r="A162" s="8" t="s">
        <v>914</v>
      </c>
      <c r="B162" s="6" t="s">
        <v>689</v>
      </c>
      <c r="C162" s="7">
        <v>46213</v>
      </c>
      <c r="D162" s="9" t="str">
        <f>HYPERLINK("https://www.epingalert.org/en/Search?viewData= G/TBT/N/CHN/2292"," G/TBT/N/CHN/2292")</f>
        <v xml:space="preserve"> G/TBT/N/CHN/2292</v>
      </c>
      <c r="E162" s="8" t="s">
        <v>912</v>
      </c>
      <c r="F162" s="8" t="s">
        <v>913</v>
      </c>
      <c r="G162" s="8" t="s">
        <v>908</v>
      </c>
      <c r="H162" s="8" t="s">
        <v>909</v>
      </c>
      <c r="I162" s="8" t="s">
        <v>910</v>
      </c>
      <c r="J162" s="8" t="s">
        <v>42</v>
      </c>
      <c r="K162" s="8" t="s">
        <v>42</v>
      </c>
      <c r="L162" s="6"/>
      <c r="M162" s="7">
        <v>46273</v>
      </c>
      <c r="N162" s="7" t="s">
        <v>76</v>
      </c>
      <c r="O162" s="7" t="s">
        <v>696</v>
      </c>
      <c r="P162" s="6" t="s">
        <v>44</v>
      </c>
      <c r="Q162" s="8" t="s">
        <v>915</v>
      </c>
      <c r="R162" t="str">
        <f>HYPERLINK("https://docs.wto.org/imrd/directdoc.asp?DDFDocuments/t/G/TBTN26/CHN2292.docx", "https://docs.wto.org/imrd/directdoc.asp?DDFDocuments/t/G/TBTN26/CHN2292.docx")</f>
        <v>https://docs.wto.org/imrd/directdoc.asp?DDFDocuments/t/G/TBTN26/CHN2292.docx</v>
      </c>
      <c r="S162" t="str">
        <f>HYPERLINK("https://docs.wto.org/imrd/directdoc.asp?DDFDocuments/u/G/TBTN26/CHN2292.docx", "https://docs.wto.org/imrd/directdoc.asp?DDFDocuments/u/G/TBTN26/CHN2292.docx")</f>
        <v>https://docs.wto.org/imrd/directdoc.asp?DDFDocuments/u/G/TBTN26/CHN2292.docx</v>
      </c>
      <c r="T162" t="str">
        <f>HYPERLINK("https://docs.wto.org/imrd/directdoc.asp?DDFDocuments/v/G/TBTN26/CHN2292.docx", "https://docs.wto.org/imrd/directdoc.asp?DDFDocuments/v/G/TBTN26/CHN2292.docx")</f>
        <v>https://docs.wto.org/imrd/directdoc.asp?DDFDocuments/v/G/TBTN26/CHN2292.docx</v>
      </c>
      <c r="U162" t="s">
        <v>46</v>
      </c>
      <c r="V162" t="s">
        <v>47</v>
      </c>
      <c r="W162" t="s">
        <v>47</v>
      </c>
      <c r="X162" t="s">
        <v>47</v>
      </c>
      <c r="Y162" t="s">
        <v>47</v>
      </c>
      <c r="Z162" t="s">
        <v>47</v>
      </c>
      <c r="AA162" t="s">
        <v>47</v>
      </c>
      <c r="AB162" s="2" t="s">
        <v>42</v>
      </c>
      <c r="AC162" t="s">
        <v>42</v>
      </c>
      <c r="AD162" t="s">
        <v>42</v>
      </c>
      <c r="AE162" t="s">
        <v>42</v>
      </c>
      <c r="AF162" t="s">
        <v>42</v>
      </c>
      <c r="AG162" t="s">
        <v>42</v>
      </c>
      <c r="AH162" s="2" t="s">
        <v>42</v>
      </c>
    </row>
    <row r="163" spans="1:34" ht="75" x14ac:dyDescent="0.25">
      <c r="A163" s="8" t="s">
        <v>919</v>
      </c>
      <c r="B163" s="6" t="s">
        <v>916</v>
      </c>
      <c r="C163" s="7">
        <v>46213</v>
      </c>
      <c r="D163" s="9" t="str">
        <f>HYPERLINK("https://www.epingalert.org/en/Search?viewData= G/TBT/N/EGY/597"," G/TBT/N/EGY/597")</f>
        <v xml:space="preserve"> G/TBT/N/EGY/597</v>
      </c>
      <c r="E163" s="8" t="s">
        <v>917</v>
      </c>
      <c r="F163" s="8" t="s">
        <v>918</v>
      </c>
      <c r="G163" s="8" t="s">
        <v>42</v>
      </c>
      <c r="H163" s="8" t="s">
        <v>920</v>
      </c>
      <c r="I163" s="8" t="s">
        <v>654</v>
      </c>
      <c r="J163" s="8" t="s">
        <v>921</v>
      </c>
      <c r="K163" s="8" t="s">
        <v>42</v>
      </c>
      <c r="L163" s="6"/>
      <c r="M163" s="7">
        <v>46273</v>
      </c>
      <c r="N163" s="7" t="s">
        <v>76</v>
      </c>
      <c r="O163" s="7" t="s">
        <v>76</v>
      </c>
      <c r="P163" s="6" t="s">
        <v>44</v>
      </c>
      <c r="Q163" s="6"/>
      <c r="R163" t="str">
        <f>HYPERLINK("https://docs.wto.org/imrd/directdoc.asp?DDFDocuments/t/G/TBTN26/EGY597.docx", "https://docs.wto.org/imrd/directdoc.asp?DDFDocuments/t/G/TBTN26/EGY597.docx")</f>
        <v>https://docs.wto.org/imrd/directdoc.asp?DDFDocuments/t/G/TBTN26/EGY597.docx</v>
      </c>
      <c r="S163" t="str">
        <f>HYPERLINK("https://docs.wto.org/imrd/directdoc.asp?DDFDocuments/u/G/TBTN26/EGY597.docx", "https://docs.wto.org/imrd/directdoc.asp?DDFDocuments/u/G/TBTN26/EGY597.docx")</f>
        <v>https://docs.wto.org/imrd/directdoc.asp?DDFDocuments/u/G/TBTN26/EGY597.docx</v>
      </c>
      <c r="T163" t="str">
        <f>HYPERLINK("https://docs.wto.org/imrd/directdoc.asp?DDFDocuments/v/G/TBTN26/EGY597.docx", "https://docs.wto.org/imrd/directdoc.asp?DDFDocuments/v/G/TBTN26/EGY597.docx")</f>
        <v>https://docs.wto.org/imrd/directdoc.asp?DDFDocuments/v/G/TBTN26/EGY597.docx</v>
      </c>
      <c r="U163" t="s">
        <v>46</v>
      </c>
      <c r="V163" t="s">
        <v>47</v>
      </c>
      <c r="W163" t="s">
        <v>47</v>
      </c>
      <c r="X163" t="s">
        <v>47</v>
      </c>
      <c r="Y163" t="s">
        <v>47</v>
      </c>
      <c r="Z163" t="s">
        <v>47</v>
      </c>
      <c r="AA163" t="s">
        <v>47</v>
      </c>
      <c r="AB163" s="2" t="s">
        <v>922</v>
      </c>
      <c r="AC163" t="s">
        <v>42</v>
      </c>
      <c r="AD163" t="s">
        <v>42</v>
      </c>
      <c r="AE163" t="s">
        <v>42</v>
      </c>
      <c r="AF163" t="s">
        <v>42</v>
      </c>
      <c r="AG163" t="s">
        <v>42</v>
      </c>
      <c r="AH163" s="2" t="s">
        <v>42</v>
      </c>
    </row>
    <row r="164" spans="1:34" ht="150" x14ac:dyDescent="0.25">
      <c r="A164" s="8" t="s">
        <v>925</v>
      </c>
      <c r="B164" s="6" t="s">
        <v>127</v>
      </c>
      <c r="C164" s="7">
        <v>46213</v>
      </c>
      <c r="D164" s="9" t="str">
        <f>HYPERLINK("https://www.epingalert.org/en/Search?viewData= G/TBT/N/EU/1223"," G/TBT/N/EU/1223")</f>
        <v xml:space="preserve"> G/TBT/N/EU/1223</v>
      </c>
      <c r="E164" s="8" t="s">
        <v>923</v>
      </c>
      <c r="F164" s="8" t="s">
        <v>924</v>
      </c>
      <c r="G164" s="8" t="s">
        <v>42</v>
      </c>
      <c r="H164" s="8" t="s">
        <v>926</v>
      </c>
      <c r="I164" s="8" t="s">
        <v>88</v>
      </c>
      <c r="J164" s="8" t="s">
        <v>927</v>
      </c>
      <c r="K164" s="8" t="s">
        <v>42</v>
      </c>
      <c r="L164" s="6"/>
      <c r="M164" s="7">
        <v>46273</v>
      </c>
      <c r="N164" s="7" t="s">
        <v>66</v>
      </c>
      <c r="O164" s="7" t="s">
        <v>928</v>
      </c>
      <c r="P164" s="6" t="s">
        <v>44</v>
      </c>
      <c r="Q164" s="8" t="s">
        <v>929</v>
      </c>
      <c r="R164" t="str">
        <f>HYPERLINK("https://docs.wto.org/imrd/directdoc.asp?DDFDocuments/t/G/TBTN26/EU1223.docx", "https://docs.wto.org/imrd/directdoc.asp?DDFDocuments/t/G/TBTN26/EU1223.docx")</f>
        <v>https://docs.wto.org/imrd/directdoc.asp?DDFDocuments/t/G/TBTN26/EU1223.docx</v>
      </c>
      <c r="S164" t="str">
        <f>HYPERLINK("https://docs.wto.org/imrd/directdoc.asp?DDFDocuments/u/G/TBTN26/EU1223.docx", "https://docs.wto.org/imrd/directdoc.asp?DDFDocuments/u/G/TBTN26/EU1223.docx")</f>
        <v>https://docs.wto.org/imrd/directdoc.asp?DDFDocuments/u/G/TBTN26/EU1223.docx</v>
      </c>
      <c r="T164" t="str">
        <f>HYPERLINK("https://docs.wto.org/imrd/directdoc.asp?DDFDocuments/v/G/TBTN26/EU1223.docx", "https://docs.wto.org/imrd/directdoc.asp?DDFDocuments/v/G/TBTN26/EU1223.docx")</f>
        <v>https://docs.wto.org/imrd/directdoc.asp?DDFDocuments/v/G/TBTN26/EU1223.docx</v>
      </c>
      <c r="U164" t="s">
        <v>46</v>
      </c>
      <c r="V164" t="s">
        <v>47</v>
      </c>
      <c r="W164" t="s">
        <v>47</v>
      </c>
      <c r="X164" t="s">
        <v>47</v>
      </c>
      <c r="Y164" t="s">
        <v>47</v>
      </c>
      <c r="Z164" t="s">
        <v>47</v>
      </c>
      <c r="AA164" t="s">
        <v>47</v>
      </c>
      <c r="AB164" s="2" t="s">
        <v>930</v>
      </c>
      <c r="AC164" t="s">
        <v>42</v>
      </c>
      <c r="AD164" t="s">
        <v>42</v>
      </c>
      <c r="AE164" t="s">
        <v>42</v>
      </c>
      <c r="AF164" t="s">
        <v>42</v>
      </c>
      <c r="AG164" t="s">
        <v>42</v>
      </c>
      <c r="AH164" s="2" t="s">
        <v>42</v>
      </c>
    </row>
    <row r="165" spans="1:34" ht="75" x14ac:dyDescent="0.25">
      <c r="A165" s="8" t="s">
        <v>469</v>
      </c>
      <c r="B165" s="6" t="s">
        <v>127</v>
      </c>
      <c r="C165" s="7">
        <v>46213</v>
      </c>
      <c r="D165" s="9" t="str">
        <f>HYPERLINK("https://www.epingalert.org/en/Search?viewData= G/TBT/N/EU/1224"," G/TBT/N/EU/1224")</f>
        <v xml:space="preserve"> G/TBT/N/EU/1224</v>
      </c>
      <c r="E165" s="8" t="s">
        <v>931</v>
      </c>
      <c r="F165" s="8" t="s">
        <v>932</v>
      </c>
      <c r="G165" s="8" t="s">
        <v>42</v>
      </c>
      <c r="H165" s="8" t="s">
        <v>933</v>
      </c>
      <c r="I165" s="8" t="s">
        <v>934</v>
      </c>
      <c r="J165" s="8" t="s">
        <v>935</v>
      </c>
      <c r="K165" s="8" t="s">
        <v>42</v>
      </c>
      <c r="L165" s="6"/>
      <c r="M165" s="7">
        <v>46243</v>
      </c>
      <c r="N165" s="7" t="s">
        <v>936</v>
      </c>
      <c r="O165" s="7" t="s">
        <v>936</v>
      </c>
      <c r="P165" s="6" t="s">
        <v>44</v>
      </c>
      <c r="Q165" s="8" t="s">
        <v>937</v>
      </c>
      <c r="R165" t="str">
        <f>HYPERLINK("https://docs.wto.org/imrd/directdoc.asp?DDFDocuments/t/G/TBTN26/EU1224.docx", "https://docs.wto.org/imrd/directdoc.asp?DDFDocuments/t/G/TBTN26/EU1224.docx")</f>
        <v>https://docs.wto.org/imrd/directdoc.asp?DDFDocuments/t/G/TBTN26/EU1224.docx</v>
      </c>
      <c r="S165" t="str">
        <f>HYPERLINK("https://docs.wto.org/imrd/directdoc.asp?DDFDocuments/u/G/TBTN26/EU1224.docx", "https://docs.wto.org/imrd/directdoc.asp?DDFDocuments/u/G/TBTN26/EU1224.docx")</f>
        <v>https://docs.wto.org/imrd/directdoc.asp?DDFDocuments/u/G/TBTN26/EU1224.docx</v>
      </c>
      <c r="T165" t="str">
        <f>HYPERLINK("https://docs.wto.org/imrd/directdoc.asp?DDFDocuments/v/G/TBTN26/EU1224.docx", "https://docs.wto.org/imrd/directdoc.asp?DDFDocuments/v/G/TBTN26/EU1224.docx")</f>
        <v>https://docs.wto.org/imrd/directdoc.asp?DDFDocuments/v/G/TBTN26/EU1224.docx</v>
      </c>
      <c r="U165" t="s">
        <v>47</v>
      </c>
      <c r="V165" t="s">
        <v>47</v>
      </c>
      <c r="W165" t="s">
        <v>46</v>
      </c>
      <c r="X165" t="s">
        <v>47</v>
      </c>
      <c r="Y165" t="s">
        <v>47</v>
      </c>
      <c r="Z165" t="s">
        <v>47</v>
      </c>
      <c r="AA165" t="s">
        <v>47</v>
      </c>
      <c r="AB165" s="2" t="s">
        <v>938</v>
      </c>
      <c r="AC165" t="s">
        <v>42</v>
      </c>
      <c r="AD165" t="s">
        <v>42</v>
      </c>
      <c r="AE165" t="s">
        <v>42</v>
      </c>
      <c r="AF165" t="s">
        <v>42</v>
      </c>
      <c r="AG165" t="s">
        <v>42</v>
      </c>
      <c r="AH165" s="2" t="s">
        <v>42</v>
      </c>
    </row>
    <row r="166" spans="1:34" ht="375" x14ac:dyDescent="0.25">
      <c r="A166" s="8" t="s">
        <v>942</v>
      </c>
      <c r="B166" s="6" t="s">
        <v>939</v>
      </c>
      <c r="C166" s="7">
        <v>46212</v>
      </c>
      <c r="D166" s="9" t="str">
        <f>HYPERLINK("https://www.epingalert.org/en/Search?viewData= G/TBT/N/AUS/200"," G/TBT/N/AUS/200")</f>
        <v xml:space="preserve"> G/TBT/N/AUS/200</v>
      </c>
      <c r="E166" s="8" t="s">
        <v>940</v>
      </c>
      <c r="F166" s="8" t="s">
        <v>941</v>
      </c>
      <c r="G166" s="8" t="s">
        <v>42</v>
      </c>
      <c r="H166" s="8" t="s">
        <v>943</v>
      </c>
      <c r="I166" s="8" t="s">
        <v>64</v>
      </c>
      <c r="J166" s="8" t="s">
        <v>944</v>
      </c>
      <c r="K166" s="8" t="s">
        <v>42</v>
      </c>
      <c r="L166" s="6"/>
      <c r="M166" s="7">
        <v>46272</v>
      </c>
      <c r="N166" s="7" t="s">
        <v>945</v>
      </c>
      <c r="O166" s="7" t="s">
        <v>97</v>
      </c>
      <c r="P166" s="6" t="s">
        <v>44</v>
      </c>
      <c r="Q166" s="8" t="s">
        <v>946</v>
      </c>
      <c r="R166" t="str">
        <f>HYPERLINK("https://docs.wto.org/imrd/directdoc.asp?DDFDocuments/t/G/TBTN26/AUS200.docx", "https://docs.wto.org/imrd/directdoc.asp?DDFDocuments/t/G/TBTN26/AUS200.docx")</f>
        <v>https://docs.wto.org/imrd/directdoc.asp?DDFDocuments/t/G/TBTN26/AUS200.docx</v>
      </c>
      <c r="S166" t="str">
        <f>HYPERLINK("https://docs.wto.org/imrd/directdoc.asp?DDFDocuments/u/G/TBTN26/AUS200.docx", "https://docs.wto.org/imrd/directdoc.asp?DDFDocuments/u/G/TBTN26/AUS200.docx")</f>
        <v>https://docs.wto.org/imrd/directdoc.asp?DDFDocuments/u/G/TBTN26/AUS200.docx</v>
      </c>
      <c r="T166" t="str">
        <f>HYPERLINK("https://docs.wto.org/imrd/directdoc.asp?DDFDocuments/v/G/TBTN26/AUS200.docx", "https://docs.wto.org/imrd/directdoc.asp?DDFDocuments/v/G/TBTN26/AUS200.docx")</f>
        <v>https://docs.wto.org/imrd/directdoc.asp?DDFDocuments/v/G/TBTN26/AUS200.docx</v>
      </c>
      <c r="U166" t="s">
        <v>46</v>
      </c>
      <c r="V166" t="s">
        <v>47</v>
      </c>
      <c r="W166" t="s">
        <v>47</v>
      </c>
      <c r="X166" t="s">
        <v>47</v>
      </c>
      <c r="Y166" t="s">
        <v>47</v>
      </c>
      <c r="Z166" t="s">
        <v>47</v>
      </c>
      <c r="AA166" t="s">
        <v>47</v>
      </c>
      <c r="AB166" s="2" t="s">
        <v>947</v>
      </c>
      <c r="AC166" t="s">
        <v>42</v>
      </c>
      <c r="AD166" t="s">
        <v>42</v>
      </c>
      <c r="AE166" t="s">
        <v>42</v>
      </c>
      <c r="AF166" t="s">
        <v>42</v>
      </c>
      <c r="AG166" t="s">
        <v>42</v>
      </c>
      <c r="AH166" s="2" t="s">
        <v>42</v>
      </c>
    </row>
    <row r="167" spans="1:34" ht="60" x14ac:dyDescent="0.25">
      <c r="A167" s="8" t="s">
        <v>950</v>
      </c>
      <c r="B167" s="6" t="s">
        <v>689</v>
      </c>
      <c r="C167" s="7">
        <v>46212</v>
      </c>
      <c r="D167" s="9" t="str">
        <f>HYPERLINK("https://www.epingalert.org/en/Search?viewData= G/TBT/N/CHN/2264"," G/TBT/N/CHN/2264")</f>
        <v xml:space="preserve"> G/TBT/N/CHN/2264</v>
      </c>
      <c r="E167" s="8" t="s">
        <v>948</v>
      </c>
      <c r="F167" s="8" t="s">
        <v>949</v>
      </c>
      <c r="G167" s="8" t="s">
        <v>951</v>
      </c>
      <c r="H167" s="8" t="s">
        <v>952</v>
      </c>
      <c r="I167" s="8" t="s">
        <v>132</v>
      </c>
      <c r="J167" s="8" t="s">
        <v>42</v>
      </c>
      <c r="K167" s="8" t="s">
        <v>42</v>
      </c>
      <c r="L167" s="6"/>
      <c r="M167" s="7">
        <v>46272</v>
      </c>
      <c r="N167" s="7" t="s">
        <v>76</v>
      </c>
      <c r="O167" s="7" t="s">
        <v>953</v>
      </c>
      <c r="P167" s="6" t="s">
        <v>44</v>
      </c>
      <c r="Q167" s="8" t="s">
        <v>954</v>
      </c>
      <c r="R167" t="str">
        <f>HYPERLINK("https://docs.wto.org/imrd/directdoc.asp?DDFDocuments/t/G/TBTN26/CHN2264.docx", "https://docs.wto.org/imrd/directdoc.asp?DDFDocuments/t/G/TBTN26/CHN2264.docx")</f>
        <v>https://docs.wto.org/imrd/directdoc.asp?DDFDocuments/t/G/TBTN26/CHN2264.docx</v>
      </c>
      <c r="S167" t="str">
        <f>HYPERLINK("https://docs.wto.org/imrd/directdoc.asp?DDFDocuments/u/G/TBTN26/CHN2264.docx", "https://docs.wto.org/imrd/directdoc.asp?DDFDocuments/u/G/TBTN26/CHN2264.docx")</f>
        <v>https://docs.wto.org/imrd/directdoc.asp?DDFDocuments/u/G/TBTN26/CHN2264.docx</v>
      </c>
      <c r="T167" t="str">
        <f>HYPERLINK("https://docs.wto.org/imrd/directdoc.asp?DDFDocuments/v/G/TBTN26/CHN2264.docx", "https://docs.wto.org/imrd/directdoc.asp?DDFDocuments/v/G/TBTN26/CHN2264.docx")</f>
        <v>https://docs.wto.org/imrd/directdoc.asp?DDFDocuments/v/G/TBTN26/CHN2264.docx</v>
      </c>
      <c r="U167" t="s">
        <v>46</v>
      </c>
      <c r="V167" t="s">
        <v>47</v>
      </c>
      <c r="W167" t="s">
        <v>47</v>
      </c>
      <c r="X167" t="s">
        <v>47</v>
      </c>
      <c r="Y167" t="s">
        <v>47</v>
      </c>
      <c r="Z167" t="s">
        <v>47</v>
      </c>
      <c r="AA167" t="s">
        <v>47</v>
      </c>
      <c r="AB167" s="2" t="s">
        <v>42</v>
      </c>
      <c r="AC167" t="s">
        <v>42</v>
      </c>
      <c r="AD167" t="s">
        <v>42</v>
      </c>
      <c r="AE167" t="s">
        <v>42</v>
      </c>
      <c r="AF167" t="s">
        <v>42</v>
      </c>
      <c r="AG167" t="s">
        <v>42</v>
      </c>
      <c r="AH167" s="2" t="s">
        <v>42</v>
      </c>
    </row>
    <row r="168" spans="1:34" ht="210" x14ac:dyDescent="0.25">
      <c r="A168" s="8" t="s">
        <v>593</v>
      </c>
      <c r="B168" s="6" t="s">
        <v>590</v>
      </c>
      <c r="C168" s="7">
        <v>46212</v>
      </c>
      <c r="D168" s="9" t="str">
        <f>HYPERLINK("https://www.epingalert.org/en/Search?viewData= G/TBT/N/UKR/396"," G/TBT/N/UKR/396")</f>
        <v xml:space="preserve"> G/TBT/N/UKR/396</v>
      </c>
      <c r="E168" s="8" t="s">
        <v>955</v>
      </c>
      <c r="F168" s="8" t="s">
        <v>956</v>
      </c>
      <c r="G168" s="8" t="s">
        <v>42</v>
      </c>
      <c r="H168" s="8" t="s">
        <v>957</v>
      </c>
      <c r="I168" s="8" t="s">
        <v>958</v>
      </c>
      <c r="J168" s="8" t="s">
        <v>42</v>
      </c>
      <c r="K168" s="8" t="s">
        <v>151</v>
      </c>
      <c r="L168" s="6"/>
      <c r="M168" s="7">
        <v>46257</v>
      </c>
      <c r="N168" s="7" t="s">
        <v>76</v>
      </c>
      <c r="O168" s="7" t="s">
        <v>959</v>
      </c>
      <c r="P168" s="6" t="s">
        <v>44</v>
      </c>
      <c r="Q168" s="8" t="s">
        <v>960</v>
      </c>
      <c r="R168" t="str">
        <f>HYPERLINK("https://docs.wto.org/imrd/directdoc.asp?DDFDocuments/t/G/TBTN26/UKR396.docx", "https://docs.wto.org/imrd/directdoc.asp?DDFDocuments/t/G/TBTN26/UKR396.docx")</f>
        <v>https://docs.wto.org/imrd/directdoc.asp?DDFDocuments/t/G/TBTN26/UKR396.docx</v>
      </c>
      <c r="S168" t="str">
        <f>HYPERLINK("https://docs.wto.org/imrd/directdoc.asp?DDFDocuments/u/G/TBTN26/UKR396.docx", "https://docs.wto.org/imrd/directdoc.asp?DDFDocuments/u/G/TBTN26/UKR396.docx")</f>
        <v>https://docs.wto.org/imrd/directdoc.asp?DDFDocuments/u/G/TBTN26/UKR396.docx</v>
      </c>
      <c r="T168" t="str">
        <f>HYPERLINK("https://docs.wto.org/imrd/directdoc.asp?DDFDocuments/v/G/TBTN26/UKR396.docx", "https://docs.wto.org/imrd/directdoc.asp?DDFDocuments/v/G/TBTN26/UKR396.docx")</f>
        <v>https://docs.wto.org/imrd/directdoc.asp?DDFDocuments/v/G/TBTN26/UKR396.docx</v>
      </c>
      <c r="U168" t="s">
        <v>46</v>
      </c>
      <c r="V168" t="s">
        <v>47</v>
      </c>
      <c r="W168" t="s">
        <v>46</v>
      </c>
      <c r="X168" t="s">
        <v>47</v>
      </c>
      <c r="Y168" t="s">
        <v>47</v>
      </c>
      <c r="Z168" t="s">
        <v>47</v>
      </c>
      <c r="AA168" t="s">
        <v>47</v>
      </c>
      <c r="AB168" s="2" t="s">
        <v>961</v>
      </c>
      <c r="AC168" t="s">
        <v>42</v>
      </c>
      <c r="AD168" t="s">
        <v>42</v>
      </c>
      <c r="AE168" t="s">
        <v>42</v>
      </c>
      <c r="AF168" t="s">
        <v>42</v>
      </c>
      <c r="AG168" t="s">
        <v>42</v>
      </c>
      <c r="AH168" s="2" t="s">
        <v>42</v>
      </c>
    </row>
    <row r="169" spans="1:34" ht="195" x14ac:dyDescent="0.25">
      <c r="A169" s="8" t="s">
        <v>964</v>
      </c>
      <c r="B169" s="6" t="s">
        <v>83</v>
      </c>
      <c r="C169" s="7">
        <v>46212</v>
      </c>
      <c r="D169" s="9" t="str">
        <f>HYPERLINK("https://www.epingalert.org/en/Search?viewData= G/TBT/N/USA/2300"," G/TBT/N/USA/2300")</f>
        <v xml:space="preserve"> G/TBT/N/USA/2300</v>
      </c>
      <c r="E169" s="8" t="s">
        <v>962</v>
      </c>
      <c r="F169" s="8" t="s">
        <v>963</v>
      </c>
      <c r="G169" s="8" t="s">
        <v>42</v>
      </c>
      <c r="H169" s="8" t="s">
        <v>965</v>
      </c>
      <c r="I169" s="8" t="s">
        <v>966</v>
      </c>
      <c r="J169" s="8" t="s">
        <v>42</v>
      </c>
      <c r="K169" s="8" t="s">
        <v>42</v>
      </c>
      <c r="L169" s="6"/>
      <c r="M169" s="7">
        <v>46273</v>
      </c>
      <c r="N169" s="7" t="s">
        <v>76</v>
      </c>
      <c r="O169" s="7" t="s">
        <v>76</v>
      </c>
      <c r="P169" s="6" t="s">
        <v>44</v>
      </c>
      <c r="Q169" s="8" t="s">
        <v>967</v>
      </c>
      <c r="R169" t="str">
        <f>HYPERLINK("https://docs.wto.org/imrd/directdoc.asp?DDFDocuments/t/G/TBTN26/USA2300.docx", "https://docs.wto.org/imrd/directdoc.asp?DDFDocuments/t/G/TBTN26/USA2300.docx")</f>
        <v>https://docs.wto.org/imrd/directdoc.asp?DDFDocuments/t/G/TBTN26/USA2300.docx</v>
      </c>
      <c r="S169" t="str">
        <f>HYPERLINK("https://docs.wto.org/imrd/directdoc.asp?DDFDocuments/u/G/TBTN26/USA2300.docx", "https://docs.wto.org/imrd/directdoc.asp?DDFDocuments/u/G/TBTN26/USA2300.docx")</f>
        <v>https://docs.wto.org/imrd/directdoc.asp?DDFDocuments/u/G/TBTN26/USA2300.docx</v>
      </c>
      <c r="T169" t="str">
        <f>HYPERLINK("https://docs.wto.org/imrd/directdoc.asp?DDFDocuments/v/G/TBTN26/USA2300.docx", "https://docs.wto.org/imrd/directdoc.asp?DDFDocuments/v/G/TBTN26/USA2300.docx")</f>
        <v>https://docs.wto.org/imrd/directdoc.asp?DDFDocuments/v/G/TBTN26/USA2300.docx</v>
      </c>
      <c r="U169" t="s">
        <v>46</v>
      </c>
      <c r="V169" t="s">
        <v>47</v>
      </c>
      <c r="W169" t="s">
        <v>47</v>
      </c>
      <c r="X169" t="s">
        <v>47</v>
      </c>
      <c r="Y169" t="s">
        <v>47</v>
      </c>
      <c r="Z169" t="s">
        <v>47</v>
      </c>
      <c r="AA169" t="s">
        <v>47</v>
      </c>
      <c r="AB169" s="2" t="s">
        <v>968</v>
      </c>
      <c r="AC169" t="s">
        <v>42</v>
      </c>
      <c r="AD169" t="s">
        <v>42</v>
      </c>
      <c r="AE169" t="s">
        <v>42</v>
      </c>
      <c r="AF169" t="s">
        <v>42</v>
      </c>
      <c r="AG169" t="s">
        <v>42</v>
      </c>
      <c r="AH169" s="2" t="s">
        <v>42</v>
      </c>
    </row>
    <row r="170" spans="1:34" ht="105" x14ac:dyDescent="0.25">
      <c r="A170" s="8" t="s">
        <v>972</v>
      </c>
      <c r="B170" s="6" t="s">
        <v>969</v>
      </c>
      <c r="C170" s="7">
        <v>46211</v>
      </c>
      <c r="D170" s="9" t="str">
        <f>HYPERLINK("https://www.epingalert.org/en/Search?viewData= G/TBT/N/CHL/800"," G/TBT/N/CHL/800")</f>
        <v xml:space="preserve"> G/TBT/N/CHL/800</v>
      </c>
      <c r="E170" s="8" t="s">
        <v>970</v>
      </c>
      <c r="F170" s="8" t="s">
        <v>971</v>
      </c>
      <c r="G170" s="8" t="s">
        <v>42</v>
      </c>
      <c r="H170" s="8" t="s">
        <v>63</v>
      </c>
      <c r="I170" s="8" t="s">
        <v>132</v>
      </c>
      <c r="J170" s="8" t="s">
        <v>42</v>
      </c>
      <c r="K170" s="8" t="s">
        <v>151</v>
      </c>
      <c r="L170" s="6"/>
      <c r="M170" s="7" t="s">
        <v>42</v>
      </c>
      <c r="N170" s="7" t="s">
        <v>76</v>
      </c>
      <c r="O170" s="7" t="s">
        <v>76</v>
      </c>
      <c r="P170" s="6" t="s">
        <v>44</v>
      </c>
      <c r="Q170" s="8" t="s">
        <v>973</v>
      </c>
      <c r="R170" t="str">
        <f>HYPERLINK("https://docs.wto.org/imrd/directdoc.asp?DDFDocuments/t/G/TBTN26/CHL800.docx", "https://docs.wto.org/imrd/directdoc.asp?DDFDocuments/t/G/TBTN26/CHL800.docx")</f>
        <v>https://docs.wto.org/imrd/directdoc.asp?DDFDocuments/t/G/TBTN26/CHL800.docx</v>
      </c>
      <c r="S170" t="str">
        <f>HYPERLINK("https://docs.wto.org/imrd/directdoc.asp?DDFDocuments/u/G/TBTN26/CHL800.docx", "https://docs.wto.org/imrd/directdoc.asp?DDFDocuments/u/G/TBTN26/CHL800.docx")</f>
        <v>https://docs.wto.org/imrd/directdoc.asp?DDFDocuments/u/G/TBTN26/CHL800.docx</v>
      </c>
      <c r="T170" t="str">
        <f>HYPERLINK("https://docs.wto.org/imrd/directdoc.asp?DDFDocuments/v/G/TBTN26/CHL800.docx", "https://docs.wto.org/imrd/directdoc.asp?DDFDocuments/v/G/TBTN26/CHL800.docx")</f>
        <v>https://docs.wto.org/imrd/directdoc.asp?DDFDocuments/v/G/TBTN26/CHL800.docx</v>
      </c>
      <c r="U170" t="s">
        <v>47</v>
      </c>
      <c r="V170" t="s">
        <v>47</v>
      </c>
      <c r="W170" t="s">
        <v>47</v>
      </c>
      <c r="X170" t="s">
        <v>46</v>
      </c>
      <c r="Y170" t="s">
        <v>47</v>
      </c>
      <c r="Z170" t="s">
        <v>47</v>
      </c>
      <c r="AA170" t="s">
        <v>47</v>
      </c>
      <c r="AB170" s="2" t="s">
        <v>974</v>
      </c>
      <c r="AC170" t="s">
        <v>42</v>
      </c>
      <c r="AD170" t="s">
        <v>42</v>
      </c>
      <c r="AE170" t="s">
        <v>42</v>
      </c>
      <c r="AF170" t="s">
        <v>42</v>
      </c>
      <c r="AG170" t="s">
        <v>42</v>
      </c>
      <c r="AH170" s="2" t="s">
        <v>42</v>
      </c>
    </row>
    <row r="171" spans="1:34" ht="195" x14ac:dyDescent="0.25">
      <c r="A171" s="8" t="s">
        <v>130</v>
      </c>
      <c r="B171" s="6" t="s">
        <v>127</v>
      </c>
      <c r="C171" s="7">
        <v>46211</v>
      </c>
      <c r="D171" s="9" t="str">
        <f>HYPERLINK("https://www.epingalert.org/en/Search?viewData= G/TBT/N/EU/1219"," G/TBT/N/EU/1219")</f>
        <v xml:space="preserve"> G/TBT/N/EU/1219</v>
      </c>
      <c r="E171" s="8" t="s">
        <v>975</v>
      </c>
      <c r="F171" s="8" t="s">
        <v>976</v>
      </c>
      <c r="G171" s="8" t="s">
        <v>42</v>
      </c>
      <c r="H171" s="8" t="s">
        <v>131</v>
      </c>
      <c r="I171" s="8" t="s">
        <v>132</v>
      </c>
      <c r="J171" s="8" t="s">
        <v>42</v>
      </c>
      <c r="K171" s="8" t="s">
        <v>42</v>
      </c>
      <c r="L171" s="6"/>
      <c r="M171" s="7">
        <v>46271</v>
      </c>
      <c r="N171" s="7" t="s">
        <v>133</v>
      </c>
      <c r="O171" s="7" t="s">
        <v>134</v>
      </c>
      <c r="P171" s="6" t="s">
        <v>44</v>
      </c>
      <c r="Q171" s="8" t="s">
        <v>977</v>
      </c>
      <c r="R171" t="str">
        <f>HYPERLINK("https://docs.wto.org/imrd/directdoc.asp?DDFDocuments/t/G/TBTN26/EU1219.docx", "https://docs.wto.org/imrd/directdoc.asp?DDFDocuments/t/G/TBTN26/EU1219.docx")</f>
        <v>https://docs.wto.org/imrd/directdoc.asp?DDFDocuments/t/G/TBTN26/EU1219.docx</v>
      </c>
      <c r="S171" t="str">
        <f>HYPERLINK("https://docs.wto.org/imrd/directdoc.asp?DDFDocuments/u/G/TBTN26/EU1219.docx", "https://docs.wto.org/imrd/directdoc.asp?DDFDocuments/u/G/TBTN26/EU1219.docx")</f>
        <v>https://docs.wto.org/imrd/directdoc.asp?DDFDocuments/u/G/TBTN26/EU1219.docx</v>
      </c>
      <c r="T171" t="str">
        <f>HYPERLINK("https://docs.wto.org/imrd/directdoc.asp?DDFDocuments/v/G/TBTN26/EU1219.docx", "https://docs.wto.org/imrd/directdoc.asp?DDFDocuments/v/G/TBTN26/EU1219.docx")</f>
        <v>https://docs.wto.org/imrd/directdoc.asp?DDFDocuments/v/G/TBTN26/EU1219.docx</v>
      </c>
      <c r="U171" t="s">
        <v>46</v>
      </c>
      <c r="V171" t="s">
        <v>47</v>
      </c>
      <c r="W171" t="s">
        <v>47</v>
      </c>
      <c r="X171" t="s">
        <v>47</v>
      </c>
      <c r="Y171" t="s">
        <v>47</v>
      </c>
      <c r="Z171" t="s">
        <v>47</v>
      </c>
      <c r="AA171" t="s">
        <v>47</v>
      </c>
      <c r="AB171" s="2" t="s">
        <v>978</v>
      </c>
      <c r="AC171" t="s">
        <v>42</v>
      </c>
      <c r="AD171" t="s">
        <v>42</v>
      </c>
      <c r="AE171" t="s">
        <v>42</v>
      </c>
      <c r="AF171" t="s">
        <v>42</v>
      </c>
      <c r="AG171" t="s">
        <v>42</v>
      </c>
      <c r="AH171" s="2" t="s">
        <v>42</v>
      </c>
    </row>
    <row r="172" spans="1:34" ht="135" x14ac:dyDescent="0.25">
      <c r="A172" s="8" t="s">
        <v>981</v>
      </c>
      <c r="B172" s="6" t="s">
        <v>127</v>
      </c>
      <c r="C172" s="7">
        <v>46211</v>
      </c>
      <c r="D172" s="9" t="str">
        <f>HYPERLINK("https://www.epingalert.org/en/Search?viewData= G/TBT/N/EU/1220"," G/TBT/N/EU/1220")</f>
        <v xml:space="preserve"> G/TBT/N/EU/1220</v>
      </c>
      <c r="E172" s="8" t="s">
        <v>979</v>
      </c>
      <c r="F172" s="8" t="s">
        <v>980</v>
      </c>
      <c r="G172" s="8" t="s">
        <v>42</v>
      </c>
      <c r="H172" s="8" t="s">
        <v>982</v>
      </c>
      <c r="I172" s="8" t="s">
        <v>40</v>
      </c>
      <c r="J172" s="8" t="s">
        <v>983</v>
      </c>
      <c r="K172" s="8" t="s">
        <v>42</v>
      </c>
      <c r="L172" s="6"/>
      <c r="M172" s="7">
        <v>46271</v>
      </c>
      <c r="N172" s="7" t="s">
        <v>108</v>
      </c>
      <c r="O172" s="7" t="s">
        <v>984</v>
      </c>
      <c r="P172" s="6" t="s">
        <v>44</v>
      </c>
      <c r="Q172" s="8" t="s">
        <v>985</v>
      </c>
      <c r="R172" t="str">
        <f>HYPERLINK("https://docs.wto.org/imrd/directdoc.asp?DDFDocuments/t/G/TBTN26/EU1220.docx", "https://docs.wto.org/imrd/directdoc.asp?DDFDocuments/t/G/TBTN26/EU1220.docx")</f>
        <v>https://docs.wto.org/imrd/directdoc.asp?DDFDocuments/t/G/TBTN26/EU1220.docx</v>
      </c>
      <c r="S172" t="str">
        <f>HYPERLINK("https://docs.wto.org/imrd/directdoc.asp?DDFDocuments/u/G/TBTN26/EU1220.docx", "https://docs.wto.org/imrd/directdoc.asp?DDFDocuments/u/G/TBTN26/EU1220.docx")</f>
        <v>https://docs.wto.org/imrd/directdoc.asp?DDFDocuments/u/G/TBTN26/EU1220.docx</v>
      </c>
      <c r="T172" t="str">
        <f>HYPERLINK("https://docs.wto.org/imrd/directdoc.asp?DDFDocuments/v/G/TBTN26/EU1220.docx", "https://docs.wto.org/imrd/directdoc.asp?DDFDocuments/v/G/TBTN26/EU1220.docx")</f>
        <v>https://docs.wto.org/imrd/directdoc.asp?DDFDocuments/v/G/TBTN26/EU1220.docx</v>
      </c>
      <c r="U172" t="s">
        <v>46</v>
      </c>
      <c r="V172" t="s">
        <v>47</v>
      </c>
      <c r="W172" t="s">
        <v>47</v>
      </c>
      <c r="X172" t="s">
        <v>47</v>
      </c>
      <c r="Y172" t="s">
        <v>47</v>
      </c>
      <c r="Z172" t="s">
        <v>47</v>
      </c>
      <c r="AA172" t="s">
        <v>47</v>
      </c>
      <c r="AB172" s="2" t="s">
        <v>986</v>
      </c>
      <c r="AC172" t="s">
        <v>42</v>
      </c>
      <c r="AD172" t="s">
        <v>42</v>
      </c>
      <c r="AE172" t="s">
        <v>42</v>
      </c>
      <c r="AF172" t="s">
        <v>42</v>
      </c>
      <c r="AG172" t="s">
        <v>42</v>
      </c>
      <c r="AH172" s="2" t="s">
        <v>42</v>
      </c>
    </row>
    <row r="173" spans="1:34" ht="210" x14ac:dyDescent="0.25">
      <c r="A173" s="8" t="s">
        <v>981</v>
      </c>
      <c r="B173" s="6" t="s">
        <v>127</v>
      </c>
      <c r="C173" s="7">
        <v>46211</v>
      </c>
      <c r="D173" s="9" t="str">
        <f>HYPERLINK("https://www.epingalert.org/en/Search?viewData= G/TBT/N/EU/1221"," G/TBT/N/EU/1221")</f>
        <v xml:space="preserve"> G/TBT/N/EU/1221</v>
      </c>
      <c r="E173" s="8" t="s">
        <v>987</v>
      </c>
      <c r="F173" s="8" t="s">
        <v>988</v>
      </c>
      <c r="G173" s="8" t="s">
        <v>42</v>
      </c>
      <c r="H173" s="8" t="s">
        <v>982</v>
      </c>
      <c r="I173" s="8" t="s">
        <v>40</v>
      </c>
      <c r="J173" s="8" t="s">
        <v>983</v>
      </c>
      <c r="K173" s="8" t="s">
        <v>42</v>
      </c>
      <c r="L173" s="6"/>
      <c r="M173" s="7">
        <v>46271</v>
      </c>
      <c r="N173" s="7" t="s">
        <v>108</v>
      </c>
      <c r="O173" s="7" t="s">
        <v>984</v>
      </c>
      <c r="P173" s="6" t="s">
        <v>44</v>
      </c>
      <c r="Q173" s="8" t="s">
        <v>989</v>
      </c>
      <c r="R173" t="str">
        <f>HYPERLINK("https://docs.wto.org/imrd/directdoc.asp?DDFDocuments/t/G/TBTN26/EU1221.docx", "https://docs.wto.org/imrd/directdoc.asp?DDFDocuments/t/G/TBTN26/EU1221.docx")</f>
        <v>https://docs.wto.org/imrd/directdoc.asp?DDFDocuments/t/G/TBTN26/EU1221.docx</v>
      </c>
      <c r="S173" t="str">
        <f>HYPERLINK("https://docs.wto.org/imrd/directdoc.asp?DDFDocuments/u/G/TBTN26/EU1221.docx", "https://docs.wto.org/imrd/directdoc.asp?DDFDocuments/u/G/TBTN26/EU1221.docx")</f>
        <v>https://docs.wto.org/imrd/directdoc.asp?DDFDocuments/u/G/TBTN26/EU1221.docx</v>
      </c>
      <c r="T173" t="str">
        <f>HYPERLINK("https://docs.wto.org/imrd/directdoc.asp?DDFDocuments/v/G/TBTN26/EU1221.docx", "https://docs.wto.org/imrd/directdoc.asp?DDFDocuments/v/G/TBTN26/EU1221.docx")</f>
        <v>https://docs.wto.org/imrd/directdoc.asp?DDFDocuments/v/G/TBTN26/EU1221.docx</v>
      </c>
      <c r="U173" t="s">
        <v>46</v>
      </c>
      <c r="V173" t="s">
        <v>47</v>
      </c>
      <c r="W173" t="s">
        <v>47</v>
      </c>
      <c r="X173" t="s">
        <v>47</v>
      </c>
      <c r="Y173" t="s">
        <v>47</v>
      </c>
      <c r="Z173" t="s">
        <v>47</v>
      </c>
      <c r="AA173" t="s">
        <v>47</v>
      </c>
      <c r="AB173" s="2" t="s">
        <v>986</v>
      </c>
      <c r="AC173" t="s">
        <v>42</v>
      </c>
      <c r="AD173" t="s">
        <v>42</v>
      </c>
      <c r="AE173" t="s">
        <v>42</v>
      </c>
      <c r="AF173" t="s">
        <v>42</v>
      </c>
      <c r="AG173" t="s">
        <v>42</v>
      </c>
      <c r="AH173" s="2" t="s">
        <v>42</v>
      </c>
    </row>
    <row r="174" spans="1:34" ht="90" x14ac:dyDescent="0.25">
      <c r="A174" s="8" t="s">
        <v>981</v>
      </c>
      <c r="B174" s="6" t="s">
        <v>127</v>
      </c>
      <c r="C174" s="7">
        <v>46211</v>
      </c>
      <c r="D174" s="9" t="str">
        <f>HYPERLINK("https://www.epingalert.org/en/Search?viewData= G/TBT/N/EU/1222"," G/TBT/N/EU/1222")</f>
        <v xml:space="preserve"> G/TBT/N/EU/1222</v>
      </c>
      <c r="E174" s="8" t="s">
        <v>990</v>
      </c>
      <c r="F174" s="8" t="s">
        <v>991</v>
      </c>
      <c r="G174" s="8" t="s">
        <v>42</v>
      </c>
      <c r="H174" s="8" t="s">
        <v>982</v>
      </c>
      <c r="I174" s="8" t="s">
        <v>40</v>
      </c>
      <c r="J174" s="8" t="s">
        <v>983</v>
      </c>
      <c r="K174" s="8" t="s">
        <v>42</v>
      </c>
      <c r="L174" s="6"/>
      <c r="M174" s="7">
        <v>46271</v>
      </c>
      <c r="N174" s="7" t="s">
        <v>108</v>
      </c>
      <c r="O174" s="7" t="s">
        <v>992</v>
      </c>
      <c r="P174" s="6" t="s">
        <v>44</v>
      </c>
      <c r="Q174" s="8" t="s">
        <v>993</v>
      </c>
      <c r="R174" t="str">
        <f>HYPERLINK("https://docs.wto.org/imrd/directdoc.asp?DDFDocuments/t/G/TBTN26/EU1222.docx", "https://docs.wto.org/imrd/directdoc.asp?DDFDocuments/t/G/TBTN26/EU1222.docx")</f>
        <v>https://docs.wto.org/imrd/directdoc.asp?DDFDocuments/t/G/TBTN26/EU1222.docx</v>
      </c>
      <c r="S174" t="str">
        <f>HYPERLINK("https://docs.wto.org/imrd/directdoc.asp?DDFDocuments/u/G/TBTN26/EU1222.docx", "https://docs.wto.org/imrd/directdoc.asp?DDFDocuments/u/G/TBTN26/EU1222.docx")</f>
        <v>https://docs.wto.org/imrd/directdoc.asp?DDFDocuments/u/G/TBTN26/EU1222.docx</v>
      </c>
      <c r="T174" t="str">
        <f>HYPERLINK("https://docs.wto.org/imrd/directdoc.asp?DDFDocuments/v/G/TBTN26/EU1222.docx", "https://docs.wto.org/imrd/directdoc.asp?DDFDocuments/v/G/TBTN26/EU1222.docx")</f>
        <v>https://docs.wto.org/imrd/directdoc.asp?DDFDocuments/v/G/TBTN26/EU1222.docx</v>
      </c>
      <c r="U174" t="s">
        <v>46</v>
      </c>
      <c r="V174" t="s">
        <v>47</v>
      </c>
      <c r="W174" t="s">
        <v>47</v>
      </c>
      <c r="X174" t="s">
        <v>47</v>
      </c>
      <c r="Y174" t="s">
        <v>47</v>
      </c>
      <c r="Z174" t="s">
        <v>47</v>
      </c>
      <c r="AA174" t="s">
        <v>47</v>
      </c>
      <c r="AB174" s="2" t="s">
        <v>994</v>
      </c>
      <c r="AC174" t="s">
        <v>42</v>
      </c>
      <c r="AD174" t="s">
        <v>42</v>
      </c>
      <c r="AE174" t="s">
        <v>42</v>
      </c>
      <c r="AF174" t="s">
        <v>42</v>
      </c>
      <c r="AG174" t="s">
        <v>42</v>
      </c>
      <c r="AH174" s="2" t="s">
        <v>42</v>
      </c>
    </row>
    <row r="175" spans="1:34" ht="270" x14ac:dyDescent="0.25">
      <c r="A175" s="8" t="s">
        <v>998</v>
      </c>
      <c r="B175" s="6" t="s">
        <v>995</v>
      </c>
      <c r="C175" s="7">
        <v>46211</v>
      </c>
      <c r="D175" s="9" t="str">
        <f>HYPERLINK("https://www.epingalert.org/en/Search?viewData= G/TBT/N/FRA/244"," G/TBT/N/FRA/244")</f>
        <v xml:space="preserve"> G/TBT/N/FRA/244</v>
      </c>
      <c r="E175" s="8" t="s">
        <v>996</v>
      </c>
      <c r="F175" s="8" t="s">
        <v>997</v>
      </c>
      <c r="G175" s="8" t="s">
        <v>999</v>
      </c>
      <c r="H175" s="8" t="s">
        <v>1000</v>
      </c>
      <c r="I175" s="8" t="s">
        <v>40</v>
      </c>
      <c r="J175" s="8" t="s">
        <v>1001</v>
      </c>
      <c r="K175" s="8" t="s">
        <v>42</v>
      </c>
      <c r="L175" s="6"/>
      <c r="M175" s="7">
        <v>46271</v>
      </c>
      <c r="N175" s="7">
        <v>46357</v>
      </c>
      <c r="O175" s="7">
        <v>46388</v>
      </c>
      <c r="P175" s="6" t="s">
        <v>44</v>
      </c>
      <c r="Q175" s="8" t="s">
        <v>1002</v>
      </c>
      <c r="R175" t="str">
        <f>HYPERLINK("https://docs.wto.org/imrd/directdoc.asp?DDFDocuments/t/G/TBTN26/FRA244.docx", "https://docs.wto.org/imrd/directdoc.asp?DDFDocuments/t/G/TBTN26/FRA244.docx")</f>
        <v>https://docs.wto.org/imrd/directdoc.asp?DDFDocuments/t/G/TBTN26/FRA244.docx</v>
      </c>
      <c r="S175" t="str">
        <f>HYPERLINK("https://docs.wto.org/imrd/directdoc.asp?DDFDocuments/u/G/TBTN26/FRA244.docx", "https://docs.wto.org/imrd/directdoc.asp?DDFDocuments/u/G/TBTN26/FRA244.docx")</f>
        <v>https://docs.wto.org/imrd/directdoc.asp?DDFDocuments/u/G/TBTN26/FRA244.docx</v>
      </c>
      <c r="T175" t="str">
        <f>HYPERLINK("https://docs.wto.org/imrd/directdoc.asp?DDFDocuments/v/G/TBTN26/FRA244.docx", "https://docs.wto.org/imrd/directdoc.asp?DDFDocuments/v/G/TBTN26/FRA244.docx")</f>
        <v>https://docs.wto.org/imrd/directdoc.asp?DDFDocuments/v/G/TBTN26/FRA244.docx</v>
      </c>
      <c r="U175" t="s">
        <v>46</v>
      </c>
      <c r="V175" t="s">
        <v>47</v>
      </c>
      <c r="W175" t="s">
        <v>47</v>
      </c>
      <c r="X175" t="s">
        <v>47</v>
      </c>
      <c r="Y175" t="s">
        <v>47</v>
      </c>
      <c r="Z175" t="s">
        <v>47</v>
      </c>
      <c r="AA175" t="s">
        <v>47</v>
      </c>
      <c r="AB175" s="2" t="s">
        <v>515</v>
      </c>
      <c r="AC175" t="s">
        <v>42</v>
      </c>
      <c r="AD175" t="s">
        <v>42</v>
      </c>
      <c r="AE175" t="s">
        <v>42</v>
      </c>
      <c r="AF175" t="s">
        <v>42</v>
      </c>
      <c r="AG175" t="s">
        <v>42</v>
      </c>
      <c r="AH175" s="2" t="s">
        <v>42</v>
      </c>
    </row>
    <row r="176" spans="1:34" ht="409.5" x14ac:dyDescent="0.25">
      <c r="A176" s="8" t="s">
        <v>1005</v>
      </c>
      <c r="B176" s="6" t="s">
        <v>69</v>
      </c>
      <c r="C176" s="7">
        <v>46211</v>
      </c>
      <c r="D176" s="9" t="str">
        <f>HYPERLINK("https://www.epingalert.org/en/Search?viewData= G/TBT/N/KEN/2091"," G/TBT/N/KEN/2091")</f>
        <v xml:space="preserve"> G/TBT/N/KEN/2091</v>
      </c>
      <c r="E176" s="8" t="s">
        <v>1003</v>
      </c>
      <c r="F176" s="8" t="s">
        <v>1004</v>
      </c>
      <c r="G176" s="8" t="s">
        <v>42</v>
      </c>
      <c r="H176" s="8" t="s">
        <v>1006</v>
      </c>
      <c r="I176" s="8" t="s">
        <v>1007</v>
      </c>
      <c r="J176" s="8" t="s">
        <v>42</v>
      </c>
      <c r="K176" s="8" t="s">
        <v>143</v>
      </c>
      <c r="L176" s="6"/>
      <c r="M176" s="7">
        <v>46271</v>
      </c>
      <c r="N176" s="7">
        <v>46295</v>
      </c>
      <c r="O176" s="7" t="s">
        <v>76</v>
      </c>
      <c r="P176" s="6" t="s">
        <v>44</v>
      </c>
      <c r="Q176" s="8" t="s">
        <v>1008</v>
      </c>
      <c r="R176" t="str">
        <f>HYPERLINK("https://docs.wto.org/imrd/directdoc.asp?DDFDocuments/t/G/TBTN26/KEN2091.docx", "https://docs.wto.org/imrd/directdoc.asp?DDFDocuments/t/G/TBTN26/KEN2091.docx")</f>
        <v>https://docs.wto.org/imrd/directdoc.asp?DDFDocuments/t/G/TBTN26/KEN2091.docx</v>
      </c>
      <c r="S176" t="str">
        <f>HYPERLINK("https://docs.wto.org/imrd/directdoc.asp?DDFDocuments/u/G/TBTN26/KEN2091.docx", "https://docs.wto.org/imrd/directdoc.asp?DDFDocuments/u/G/TBTN26/KEN2091.docx")</f>
        <v>https://docs.wto.org/imrd/directdoc.asp?DDFDocuments/u/G/TBTN26/KEN2091.docx</v>
      </c>
      <c r="T176" t="str">
        <f>HYPERLINK("https://docs.wto.org/imrd/directdoc.asp?DDFDocuments/v/G/TBTN26/KEN2091.docx", "https://docs.wto.org/imrd/directdoc.asp?DDFDocuments/v/G/TBTN26/KEN2091.docx")</f>
        <v>https://docs.wto.org/imrd/directdoc.asp?DDFDocuments/v/G/TBTN26/KEN2091.docx</v>
      </c>
      <c r="U176" t="s">
        <v>46</v>
      </c>
      <c r="V176" t="s">
        <v>47</v>
      </c>
      <c r="W176" t="s">
        <v>47</v>
      </c>
      <c r="X176" t="s">
        <v>47</v>
      </c>
      <c r="Y176" t="s">
        <v>47</v>
      </c>
      <c r="Z176" t="s">
        <v>47</v>
      </c>
      <c r="AA176" t="s">
        <v>47</v>
      </c>
      <c r="AB176" s="2" t="s">
        <v>1009</v>
      </c>
      <c r="AC176" t="s">
        <v>42</v>
      </c>
      <c r="AD176" t="s">
        <v>42</v>
      </c>
      <c r="AE176" t="s">
        <v>42</v>
      </c>
      <c r="AF176" t="s">
        <v>42</v>
      </c>
      <c r="AG176" t="s">
        <v>42</v>
      </c>
      <c r="AH176" s="2" t="s">
        <v>42</v>
      </c>
    </row>
    <row r="177" spans="1:34" ht="45" x14ac:dyDescent="0.25">
      <c r="A177" s="8" t="s">
        <v>1012</v>
      </c>
      <c r="B177" s="6" t="s">
        <v>154</v>
      </c>
      <c r="C177" s="7">
        <v>46211</v>
      </c>
      <c r="D177" s="9" t="str">
        <f>HYPERLINK("https://www.epingalert.org/en/Search?viewData= G/TBT/N/KOR/1364"," G/TBT/N/KOR/1364")</f>
        <v xml:space="preserve"> G/TBT/N/KOR/1364</v>
      </c>
      <c r="E177" s="8" t="s">
        <v>1010</v>
      </c>
      <c r="F177" s="8" t="s">
        <v>1011</v>
      </c>
      <c r="G177" s="8" t="s">
        <v>42</v>
      </c>
      <c r="H177" s="8" t="s">
        <v>141</v>
      </c>
      <c r="I177" s="8" t="s">
        <v>158</v>
      </c>
      <c r="J177" s="8" t="s">
        <v>42</v>
      </c>
      <c r="K177" s="8" t="s">
        <v>433</v>
      </c>
      <c r="L177" s="6"/>
      <c r="M177" s="7">
        <v>46271</v>
      </c>
      <c r="N177" s="7" t="s">
        <v>76</v>
      </c>
      <c r="O177" s="7" t="s">
        <v>76</v>
      </c>
      <c r="P177" s="6" t="s">
        <v>44</v>
      </c>
      <c r="Q177" s="8" t="s">
        <v>1013</v>
      </c>
      <c r="R177" t="str">
        <f>HYPERLINK("https://docs.wto.org/imrd/directdoc.asp?DDFDocuments/t/G/TBTN26/KOR1364.docx", "https://docs.wto.org/imrd/directdoc.asp?DDFDocuments/t/G/TBTN26/KOR1364.docx")</f>
        <v>https://docs.wto.org/imrd/directdoc.asp?DDFDocuments/t/G/TBTN26/KOR1364.docx</v>
      </c>
      <c r="S177" t="str">
        <f>HYPERLINK("https://docs.wto.org/imrd/directdoc.asp?DDFDocuments/u/G/TBTN26/KOR1364.docx", "https://docs.wto.org/imrd/directdoc.asp?DDFDocuments/u/G/TBTN26/KOR1364.docx")</f>
        <v>https://docs.wto.org/imrd/directdoc.asp?DDFDocuments/u/G/TBTN26/KOR1364.docx</v>
      </c>
      <c r="T177" t="str">
        <f>HYPERLINK("https://docs.wto.org/imrd/directdoc.asp?DDFDocuments/v/G/TBTN26/KOR1364.docx", "https://docs.wto.org/imrd/directdoc.asp?DDFDocuments/v/G/TBTN26/KOR1364.docx")</f>
        <v>https://docs.wto.org/imrd/directdoc.asp?DDFDocuments/v/G/TBTN26/KOR1364.docx</v>
      </c>
      <c r="U177" t="s">
        <v>46</v>
      </c>
      <c r="V177" t="s">
        <v>47</v>
      </c>
      <c r="W177" t="s">
        <v>47</v>
      </c>
      <c r="X177" t="s">
        <v>47</v>
      </c>
      <c r="Y177" t="s">
        <v>47</v>
      </c>
      <c r="Z177" t="s">
        <v>47</v>
      </c>
      <c r="AA177" t="s">
        <v>47</v>
      </c>
      <c r="AB177" s="2" t="s">
        <v>1014</v>
      </c>
      <c r="AC177" t="s">
        <v>42</v>
      </c>
      <c r="AD177" t="s">
        <v>42</v>
      </c>
      <c r="AE177" t="s">
        <v>42</v>
      </c>
      <c r="AF177" t="s">
        <v>42</v>
      </c>
      <c r="AG177" t="s">
        <v>42</v>
      </c>
      <c r="AH177" s="2" t="s">
        <v>42</v>
      </c>
    </row>
    <row r="178" spans="1:34" ht="45" x14ac:dyDescent="0.25">
      <c r="A178" s="8" t="s">
        <v>1017</v>
      </c>
      <c r="B178" s="6" t="s">
        <v>154</v>
      </c>
      <c r="C178" s="7">
        <v>46211</v>
      </c>
      <c r="D178" s="9" t="str">
        <f>HYPERLINK("https://www.epingalert.org/en/Search?viewData= G/TBT/N/KOR/1365"," G/TBT/N/KOR/1365")</f>
        <v xml:space="preserve"> G/TBT/N/KOR/1365</v>
      </c>
      <c r="E178" s="8" t="s">
        <v>1015</v>
      </c>
      <c r="F178" s="8" t="s">
        <v>1016</v>
      </c>
      <c r="G178" s="8" t="s">
        <v>42</v>
      </c>
      <c r="H178" s="8" t="s">
        <v>1018</v>
      </c>
      <c r="I178" s="8" t="s">
        <v>1019</v>
      </c>
      <c r="J178" s="8" t="s">
        <v>1020</v>
      </c>
      <c r="K178" s="8" t="s">
        <v>42</v>
      </c>
      <c r="L178" s="6"/>
      <c r="M178" s="7">
        <v>46271</v>
      </c>
      <c r="N178" s="7" t="s">
        <v>76</v>
      </c>
      <c r="O178" s="7" t="s">
        <v>76</v>
      </c>
      <c r="P178" s="6" t="s">
        <v>44</v>
      </c>
      <c r="Q178" s="8" t="s">
        <v>1021</v>
      </c>
      <c r="R178" t="str">
        <f>HYPERLINK("https://docs.wto.org/imrd/directdoc.asp?DDFDocuments/t/G/TBTN26/KOR1365.docx", "https://docs.wto.org/imrd/directdoc.asp?DDFDocuments/t/G/TBTN26/KOR1365.docx")</f>
        <v>https://docs.wto.org/imrd/directdoc.asp?DDFDocuments/t/G/TBTN26/KOR1365.docx</v>
      </c>
      <c r="S178" t="str">
        <f>HYPERLINK("https://docs.wto.org/imrd/directdoc.asp?DDFDocuments/u/G/TBTN26/KOR1365.docx", "https://docs.wto.org/imrd/directdoc.asp?DDFDocuments/u/G/TBTN26/KOR1365.docx")</f>
        <v>https://docs.wto.org/imrd/directdoc.asp?DDFDocuments/u/G/TBTN26/KOR1365.docx</v>
      </c>
      <c r="T178" t="str">
        <f>HYPERLINK("https://docs.wto.org/imrd/directdoc.asp?DDFDocuments/v/G/TBTN26/KOR1365.docx", "https://docs.wto.org/imrd/directdoc.asp?DDFDocuments/v/G/TBTN26/KOR1365.docx")</f>
        <v>https://docs.wto.org/imrd/directdoc.asp?DDFDocuments/v/G/TBTN26/KOR1365.docx</v>
      </c>
      <c r="U178" t="s">
        <v>46</v>
      </c>
      <c r="V178" t="s">
        <v>47</v>
      </c>
      <c r="W178" t="s">
        <v>47</v>
      </c>
      <c r="X178" t="s">
        <v>47</v>
      </c>
      <c r="Y178" t="s">
        <v>47</v>
      </c>
      <c r="Z178" t="s">
        <v>47</v>
      </c>
      <c r="AA178" t="s">
        <v>47</v>
      </c>
      <c r="AB178" s="2" t="s">
        <v>1022</v>
      </c>
      <c r="AC178" t="s">
        <v>42</v>
      </c>
      <c r="AD178" t="s">
        <v>42</v>
      </c>
      <c r="AE178" t="s">
        <v>42</v>
      </c>
      <c r="AF178" t="s">
        <v>42</v>
      </c>
      <c r="AG178" t="s">
        <v>42</v>
      </c>
      <c r="AH178" s="2" t="s">
        <v>42</v>
      </c>
    </row>
    <row r="179" spans="1:34" ht="90" x14ac:dyDescent="0.25">
      <c r="A179" s="8" t="s">
        <v>1026</v>
      </c>
      <c r="B179" s="6" t="s">
        <v>1023</v>
      </c>
      <c r="C179" s="7">
        <v>46211</v>
      </c>
      <c r="D179" s="9" t="str">
        <f>HYPERLINK("https://www.epingalert.org/en/Search?viewData= G/TBT/N/PAN/163"," G/TBT/N/PAN/163")</f>
        <v xml:space="preserve"> G/TBT/N/PAN/163</v>
      </c>
      <c r="E179" s="8" t="s">
        <v>1024</v>
      </c>
      <c r="F179" s="8" t="s">
        <v>1025</v>
      </c>
      <c r="G179" s="8" t="s">
        <v>42</v>
      </c>
      <c r="H179" s="8" t="s">
        <v>527</v>
      </c>
      <c r="I179" s="8" t="s">
        <v>88</v>
      </c>
      <c r="J179" s="8" t="s">
        <v>42</v>
      </c>
      <c r="K179" s="8" t="s">
        <v>42</v>
      </c>
      <c r="L179" s="6"/>
      <c r="M179" s="7">
        <v>46271</v>
      </c>
      <c r="N179" s="7" t="s">
        <v>76</v>
      </c>
      <c r="O179" s="7" t="s">
        <v>76</v>
      </c>
      <c r="P179" s="6" t="s">
        <v>44</v>
      </c>
      <c r="Q179" s="8" t="s">
        <v>1027</v>
      </c>
      <c r="R179" t="str">
        <f>HYPERLINK("https://docs.wto.org/imrd/directdoc.asp?DDFDocuments/t/G/TBTN26/PAN163.docx", "https://docs.wto.org/imrd/directdoc.asp?DDFDocuments/t/G/TBTN26/PAN163.docx")</f>
        <v>https://docs.wto.org/imrd/directdoc.asp?DDFDocuments/t/G/TBTN26/PAN163.docx</v>
      </c>
      <c r="S179" t="str">
        <f>HYPERLINK("https://docs.wto.org/imrd/directdoc.asp?DDFDocuments/u/G/TBTN26/PAN163.docx", "https://docs.wto.org/imrd/directdoc.asp?DDFDocuments/u/G/TBTN26/PAN163.docx")</f>
        <v>https://docs.wto.org/imrd/directdoc.asp?DDFDocuments/u/G/TBTN26/PAN163.docx</v>
      </c>
      <c r="T179" t="str">
        <f>HYPERLINK("https://docs.wto.org/imrd/directdoc.asp?DDFDocuments/v/G/TBTN26/PAN163.docx", "https://docs.wto.org/imrd/directdoc.asp?DDFDocuments/v/G/TBTN26/PAN163.docx")</f>
        <v>https://docs.wto.org/imrd/directdoc.asp?DDFDocuments/v/G/TBTN26/PAN163.docx</v>
      </c>
      <c r="U179" t="s">
        <v>47</v>
      </c>
      <c r="V179" t="s">
        <v>47</v>
      </c>
      <c r="W179" t="s">
        <v>46</v>
      </c>
      <c r="X179" t="s">
        <v>47</v>
      </c>
      <c r="Y179" t="s">
        <v>47</v>
      </c>
      <c r="Z179" t="s">
        <v>47</v>
      </c>
      <c r="AA179" t="s">
        <v>47</v>
      </c>
      <c r="AB179" s="2" t="s">
        <v>1028</v>
      </c>
      <c r="AC179" t="s">
        <v>42</v>
      </c>
      <c r="AD179" t="s">
        <v>42</v>
      </c>
      <c r="AE179" t="s">
        <v>42</v>
      </c>
      <c r="AF179" t="s">
        <v>42</v>
      </c>
      <c r="AG179" t="s">
        <v>42</v>
      </c>
      <c r="AH179" s="2" t="s">
        <v>42</v>
      </c>
    </row>
    <row r="180" spans="1:34" ht="210" x14ac:dyDescent="0.25">
      <c r="A180" s="8" t="s">
        <v>1031</v>
      </c>
      <c r="B180" s="6" t="s">
        <v>590</v>
      </c>
      <c r="C180" s="7">
        <v>46211</v>
      </c>
      <c r="D180" s="9" t="str">
        <f>HYPERLINK("https://www.epingalert.org/en/Search?viewData= G/TBT/N/UKR/395"," G/TBT/N/UKR/395")</f>
        <v xml:space="preserve"> G/TBT/N/UKR/395</v>
      </c>
      <c r="E180" s="8" t="s">
        <v>1029</v>
      </c>
      <c r="F180" s="8" t="s">
        <v>1030</v>
      </c>
      <c r="G180" s="8" t="s">
        <v>1032</v>
      </c>
      <c r="H180" s="8" t="s">
        <v>131</v>
      </c>
      <c r="I180" s="8" t="s">
        <v>934</v>
      </c>
      <c r="J180" s="8" t="s">
        <v>42</v>
      </c>
      <c r="K180" s="8" t="s">
        <v>151</v>
      </c>
      <c r="L180" s="6"/>
      <c r="M180" s="7">
        <v>46241</v>
      </c>
      <c r="N180" s="7" t="s">
        <v>76</v>
      </c>
      <c r="O180" s="7" t="s">
        <v>76</v>
      </c>
      <c r="P180" s="6" t="s">
        <v>44</v>
      </c>
      <c r="Q180" s="8" t="s">
        <v>1033</v>
      </c>
      <c r="R180" t="str">
        <f>HYPERLINK("https://docs.wto.org/imrd/directdoc.asp?DDFDocuments/t/G/TBTN26/UKR395.docx", "https://docs.wto.org/imrd/directdoc.asp?DDFDocuments/t/G/TBTN26/UKR395.docx")</f>
        <v>https://docs.wto.org/imrd/directdoc.asp?DDFDocuments/t/G/TBTN26/UKR395.docx</v>
      </c>
      <c r="S180" t="str">
        <f>HYPERLINK("https://docs.wto.org/imrd/directdoc.asp?DDFDocuments/u/G/TBTN26/UKR395.docx", "https://docs.wto.org/imrd/directdoc.asp?DDFDocuments/u/G/TBTN26/UKR395.docx")</f>
        <v>https://docs.wto.org/imrd/directdoc.asp?DDFDocuments/u/G/TBTN26/UKR395.docx</v>
      </c>
      <c r="T180" t="str">
        <f>HYPERLINK("https://docs.wto.org/imrd/directdoc.asp?DDFDocuments/v/G/TBTN26/UKR395.docx", "https://docs.wto.org/imrd/directdoc.asp?DDFDocuments/v/G/TBTN26/UKR395.docx")</f>
        <v>https://docs.wto.org/imrd/directdoc.asp?DDFDocuments/v/G/TBTN26/UKR395.docx</v>
      </c>
      <c r="U180" t="s">
        <v>46</v>
      </c>
      <c r="V180" t="s">
        <v>47</v>
      </c>
      <c r="W180" t="s">
        <v>46</v>
      </c>
      <c r="X180" t="s">
        <v>47</v>
      </c>
      <c r="Y180" t="s">
        <v>47</v>
      </c>
      <c r="Z180" t="s">
        <v>47</v>
      </c>
      <c r="AA180" t="s">
        <v>47</v>
      </c>
      <c r="AB180" s="2" t="s">
        <v>1034</v>
      </c>
      <c r="AC180" t="s">
        <v>42</v>
      </c>
      <c r="AD180" t="s">
        <v>42</v>
      </c>
      <c r="AE180" t="s">
        <v>42</v>
      </c>
      <c r="AF180" t="s">
        <v>42</v>
      </c>
      <c r="AG180" t="s">
        <v>42</v>
      </c>
      <c r="AH180" s="2" t="s">
        <v>42</v>
      </c>
    </row>
    <row r="181" spans="1:34" ht="195" x14ac:dyDescent="0.25">
      <c r="A181" s="8" t="s">
        <v>1037</v>
      </c>
      <c r="B181" s="6" t="s">
        <v>83</v>
      </c>
      <c r="C181" s="7">
        <v>46211</v>
      </c>
      <c r="D181" s="9" t="str">
        <f>HYPERLINK("https://www.epingalert.org/en/Search?viewData= G/TBT/N/USA/2298"," G/TBT/N/USA/2298")</f>
        <v xml:space="preserve"> G/TBT/N/USA/2298</v>
      </c>
      <c r="E181" s="8" t="s">
        <v>1035</v>
      </c>
      <c r="F181" s="8" t="s">
        <v>1036</v>
      </c>
      <c r="G181" s="8" t="s">
        <v>42</v>
      </c>
      <c r="H181" s="8" t="s">
        <v>1038</v>
      </c>
      <c r="I181" s="8" t="s">
        <v>806</v>
      </c>
      <c r="J181" s="8" t="s">
        <v>42</v>
      </c>
      <c r="K181" s="8" t="s">
        <v>42</v>
      </c>
      <c r="L181" s="6"/>
      <c r="M181" s="7">
        <v>46240</v>
      </c>
      <c r="N181" s="7" t="s">
        <v>76</v>
      </c>
      <c r="O181" s="7" t="s">
        <v>76</v>
      </c>
      <c r="P181" s="6" t="s">
        <v>44</v>
      </c>
      <c r="Q181" s="8" t="s">
        <v>1039</v>
      </c>
      <c r="R181" t="str">
        <f>HYPERLINK("https://docs.wto.org/imrd/directdoc.asp?DDFDocuments/t/G/TBTN26/USA2298.docx", "https://docs.wto.org/imrd/directdoc.asp?DDFDocuments/t/G/TBTN26/USA2298.docx")</f>
        <v>https://docs.wto.org/imrd/directdoc.asp?DDFDocuments/t/G/TBTN26/USA2298.docx</v>
      </c>
      <c r="S181" t="str">
        <f>HYPERLINK("https://docs.wto.org/imrd/directdoc.asp?DDFDocuments/u/G/TBTN26/USA2298.docx", "https://docs.wto.org/imrd/directdoc.asp?DDFDocuments/u/G/TBTN26/USA2298.docx")</f>
        <v>https://docs.wto.org/imrd/directdoc.asp?DDFDocuments/u/G/TBTN26/USA2298.docx</v>
      </c>
      <c r="T181" t="str">
        <f>HYPERLINK("https://docs.wto.org/imrd/directdoc.asp?DDFDocuments/v/G/TBTN26/USA2298.docx", "https://docs.wto.org/imrd/directdoc.asp?DDFDocuments/v/G/TBTN26/USA2298.docx")</f>
        <v>https://docs.wto.org/imrd/directdoc.asp?DDFDocuments/v/G/TBTN26/USA2298.docx</v>
      </c>
      <c r="U181" t="s">
        <v>47</v>
      </c>
      <c r="V181" t="s">
        <v>47</v>
      </c>
      <c r="W181" t="s">
        <v>47</v>
      </c>
      <c r="X181" t="s">
        <v>47</v>
      </c>
      <c r="Y181" t="s">
        <v>47</v>
      </c>
      <c r="Z181" t="s">
        <v>47</v>
      </c>
      <c r="AA181" t="s">
        <v>46</v>
      </c>
      <c r="AB181" s="2" t="s">
        <v>1040</v>
      </c>
      <c r="AC181" t="s">
        <v>42</v>
      </c>
      <c r="AD181" t="s">
        <v>42</v>
      </c>
      <c r="AE181" t="s">
        <v>42</v>
      </c>
      <c r="AF181" t="s">
        <v>42</v>
      </c>
      <c r="AG181" t="s">
        <v>42</v>
      </c>
      <c r="AH181" s="2" t="s">
        <v>42</v>
      </c>
    </row>
    <row r="182" spans="1:34" ht="210" x14ac:dyDescent="0.25">
      <c r="A182" s="8" t="s">
        <v>1043</v>
      </c>
      <c r="B182" s="6" t="s">
        <v>83</v>
      </c>
      <c r="C182" s="7">
        <v>46211</v>
      </c>
      <c r="D182" s="9" t="str">
        <f>HYPERLINK("https://www.epingalert.org/en/Search?viewData= G/TBT/N/USA/2299"," G/TBT/N/USA/2299")</f>
        <v xml:space="preserve"> G/TBT/N/USA/2299</v>
      </c>
      <c r="E182" s="8" t="s">
        <v>1041</v>
      </c>
      <c r="F182" s="8" t="s">
        <v>1042</v>
      </c>
      <c r="G182" s="8" t="s">
        <v>42</v>
      </c>
      <c r="H182" s="8" t="s">
        <v>1038</v>
      </c>
      <c r="I182" s="8" t="s">
        <v>806</v>
      </c>
      <c r="J182" s="8" t="s">
        <v>42</v>
      </c>
      <c r="K182" s="8" t="s">
        <v>42</v>
      </c>
      <c r="L182" s="6"/>
      <c r="M182" s="7">
        <v>46273</v>
      </c>
      <c r="N182" s="7" t="s">
        <v>97</v>
      </c>
      <c r="O182" s="7" t="s">
        <v>97</v>
      </c>
      <c r="P182" s="6" t="s">
        <v>44</v>
      </c>
      <c r="Q182" s="8" t="s">
        <v>1044</v>
      </c>
      <c r="R182" t="str">
        <f>HYPERLINK("https://docs.wto.org/imrd/directdoc.asp?DDFDocuments/t/G/TBTN26/USA2299.docx", "https://docs.wto.org/imrd/directdoc.asp?DDFDocuments/t/G/TBTN26/USA2299.docx")</f>
        <v>https://docs.wto.org/imrd/directdoc.asp?DDFDocuments/t/G/TBTN26/USA2299.docx</v>
      </c>
      <c r="S182" t="str">
        <f>HYPERLINK("https://docs.wto.org/imrd/directdoc.asp?DDFDocuments/u/G/TBTN26/USA2299.docx", "https://docs.wto.org/imrd/directdoc.asp?DDFDocuments/u/G/TBTN26/USA2299.docx")</f>
        <v>https://docs.wto.org/imrd/directdoc.asp?DDFDocuments/u/G/TBTN26/USA2299.docx</v>
      </c>
      <c r="T182" t="str">
        <f>HYPERLINK("https://docs.wto.org/imrd/directdoc.asp?DDFDocuments/v/G/TBTN26/USA2299.docx", "https://docs.wto.org/imrd/directdoc.asp?DDFDocuments/v/G/TBTN26/USA2299.docx")</f>
        <v>https://docs.wto.org/imrd/directdoc.asp?DDFDocuments/v/G/TBTN26/USA2299.docx</v>
      </c>
      <c r="U182" t="s">
        <v>47</v>
      </c>
      <c r="V182" t="s">
        <v>47</v>
      </c>
      <c r="W182" t="s">
        <v>47</v>
      </c>
      <c r="X182" t="s">
        <v>47</v>
      </c>
      <c r="Y182" t="s">
        <v>47</v>
      </c>
      <c r="Z182" t="s">
        <v>47</v>
      </c>
      <c r="AA182" t="s">
        <v>46</v>
      </c>
      <c r="AB182" s="2" t="s">
        <v>1045</v>
      </c>
      <c r="AC182" t="s">
        <v>42</v>
      </c>
      <c r="AD182" t="s">
        <v>42</v>
      </c>
      <c r="AE182" t="s">
        <v>42</v>
      </c>
      <c r="AF182" t="s">
        <v>42</v>
      </c>
      <c r="AG182" t="s">
        <v>42</v>
      </c>
      <c r="AH182" s="2" t="s">
        <v>42</v>
      </c>
    </row>
    <row r="183" spans="1:34" ht="45" x14ac:dyDescent="0.25">
      <c r="A183" s="8" t="s">
        <v>1048</v>
      </c>
      <c r="B183" s="6" t="s">
        <v>111</v>
      </c>
      <c r="C183" s="7">
        <v>46210</v>
      </c>
      <c r="D183" s="9" t="str">
        <f>HYPERLINK("https://www.epingalert.org/en/Search?viewData= G/TBT/N/BRA/1634"," G/TBT/N/BRA/1634")</f>
        <v xml:space="preserve"> G/TBT/N/BRA/1634</v>
      </c>
      <c r="E183" s="8" t="s">
        <v>1046</v>
      </c>
      <c r="F183" s="8" t="s">
        <v>1047</v>
      </c>
      <c r="G183" s="8" t="s">
        <v>42</v>
      </c>
      <c r="H183" s="8" t="s">
        <v>1049</v>
      </c>
      <c r="I183" s="8" t="s">
        <v>64</v>
      </c>
      <c r="J183" s="8" t="s">
        <v>1050</v>
      </c>
      <c r="K183" s="8" t="s">
        <v>42</v>
      </c>
      <c r="L183" s="6"/>
      <c r="M183" s="7">
        <v>46260</v>
      </c>
      <c r="N183" s="7" t="s">
        <v>76</v>
      </c>
      <c r="O183" s="7" t="s">
        <v>76</v>
      </c>
      <c r="P183" s="6" t="s">
        <v>44</v>
      </c>
      <c r="Q183" s="6"/>
      <c r="R183" t="str">
        <f>HYPERLINK("https://docs.wto.org/imrd/directdoc.asp?DDFDocuments/t/G/TBTN26/BRA1634.docx", "https://docs.wto.org/imrd/directdoc.asp?DDFDocuments/t/G/TBTN26/BRA1634.docx")</f>
        <v>https://docs.wto.org/imrd/directdoc.asp?DDFDocuments/t/G/TBTN26/BRA1634.docx</v>
      </c>
      <c r="S183" t="str">
        <f>HYPERLINK("https://docs.wto.org/imrd/directdoc.asp?DDFDocuments/u/G/TBTN26/BRA1634.docx", "https://docs.wto.org/imrd/directdoc.asp?DDFDocuments/u/G/TBTN26/BRA1634.docx")</f>
        <v>https://docs.wto.org/imrd/directdoc.asp?DDFDocuments/u/G/TBTN26/BRA1634.docx</v>
      </c>
      <c r="T183" t="str">
        <f>HYPERLINK("https://docs.wto.org/imrd/directdoc.asp?DDFDocuments/v/G/TBTN26/BRA1634.docx", "https://docs.wto.org/imrd/directdoc.asp?DDFDocuments/v/G/TBTN26/BRA1634.docx")</f>
        <v>https://docs.wto.org/imrd/directdoc.asp?DDFDocuments/v/G/TBTN26/BRA1634.docx</v>
      </c>
      <c r="U183" t="s">
        <v>46</v>
      </c>
      <c r="V183" t="s">
        <v>47</v>
      </c>
      <c r="W183" t="s">
        <v>47</v>
      </c>
      <c r="X183" t="s">
        <v>47</v>
      </c>
      <c r="Y183" t="s">
        <v>47</v>
      </c>
      <c r="Z183" t="s">
        <v>47</v>
      </c>
      <c r="AA183" t="s">
        <v>47</v>
      </c>
      <c r="AB183" s="2" t="s">
        <v>1051</v>
      </c>
      <c r="AC183" t="s">
        <v>42</v>
      </c>
      <c r="AD183" t="s">
        <v>42</v>
      </c>
      <c r="AE183" t="s">
        <v>42</v>
      </c>
      <c r="AF183" t="s">
        <v>42</v>
      </c>
      <c r="AG183" t="s">
        <v>42</v>
      </c>
      <c r="AH183" s="2" t="s">
        <v>42</v>
      </c>
    </row>
    <row r="184" spans="1:34" ht="105" x14ac:dyDescent="0.25">
      <c r="A184" s="8" t="s">
        <v>1055</v>
      </c>
      <c r="B184" s="6" t="s">
        <v>1052</v>
      </c>
      <c r="C184" s="7">
        <v>46210</v>
      </c>
      <c r="D184" s="9" t="str">
        <f>HYPERLINK("https://www.epingalert.org/en/Search?viewData= G/TBT/N/TPKM/601"," G/TBT/N/TPKM/601")</f>
        <v xml:space="preserve"> G/TBT/N/TPKM/601</v>
      </c>
      <c r="E184" s="8" t="s">
        <v>1053</v>
      </c>
      <c r="F184" s="8" t="s">
        <v>1054</v>
      </c>
      <c r="G184" s="8" t="s">
        <v>1056</v>
      </c>
      <c r="H184" s="8" t="s">
        <v>1057</v>
      </c>
      <c r="I184" s="8" t="s">
        <v>132</v>
      </c>
      <c r="J184" s="8" t="s">
        <v>42</v>
      </c>
      <c r="K184" s="8" t="s">
        <v>42</v>
      </c>
      <c r="L184" s="6"/>
      <c r="M184" s="7">
        <v>46270</v>
      </c>
      <c r="N184" s="7" t="s">
        <v>76</v>
      </c>
      <c r="O184" s="7">
        <v>46569</v>
      </c>
      <c r="P184" s="6" t="s">
        <v>44</v>
      </c>
      <c r="Q184" s="8" t="s">
        <v>1058</v>
      </c>
      <c r="R184" t="str">
        <f>HYPERLINK("https://docs.wto.org/imrd/directdoc.asp?DDFDocuments/t/G/TBTN26/TPKM601.docx", "https://docs.wto.org/imrd/directdoc.asp?DDFDocuments/t/G/TBTN26/TPKM601.docx")</f>
        <v>https://docs.wto.org/imrd/directdoc.asp?DDFDocuments/t/G/TBTN26/TPKM601.docx</v>
      </c>
      <c r="S184" t="str">
        <f>HYPERLINK("https://docs.wto.org/imrd/directdoc.asp?DDFDocuments/u/G/TBTN26/TPKM601.docx", "https://docs.wto.org/imrd/directdoc.asp?DDFDocuments/u/G/TBTN26/TPKM601.docx")</f>
        <v>https://docs.wto.org/imrd/directdoc.asp?DDFDocuments/u/G/TBTN26/TPKM601.docx</v>
      </c>
      <c r="T184" t="str">
        <f>HYPERLINK("https://docs.wto.org/imrd/directdoc.asp?DDFDocuments/v/G/TBTN26/TPKM601.docx", "https://docs.wto.org/imrd/directdoc.asp?DDFDocuments/v/G/TBTN26/TPKM601.docx")</f>
        <v>https://docs.wto.org/imrd/directdoc.asp?DDFDocuments/v/G/TBTN26/TPKM601.docx</v>
      </c>
      <c r="U184" t="s">
        <v>46</v>
      </c>
      <c r="V184" t="s">
        <v>47</v>
      </c>
      <c r="W184" t="s">
        <v>46</v>
      </c>
      <c r="X184" t="s">
        <v>47</v>
      </c>
      <c r="Y184" t="s">
        <v>47</v>
      </c>
      <c r="Z184" t="s">
        <v>47</v>
      </c>
      <c r="AA184" t="s">
        <v>47</v>
      </c>
      <c r="AB184" s="2" t="s">
        <v>1059</v>
      </c>
      <c r="AC184" t="s">
        <v>42</v>
      </c>
      <c r="AD184" t="s">
        <v>42</v>
      </c>
      <c r="AE184" t="s">
        <v>42</v>
      </c>
      <c r="AF184" t="s">
        <v>42</v>
      </c>
      <c r="AG184" t="s">
        <v>42</v>
      </c>
      <c r="AH184" s="2" t="s">
        <v>42</v>
      </c>
    </row>
    <row r="185" spans="1:34" ht="90" x14ac:dyDescent="0.25">
      <c r="A185" s="8" t="s">
        <v>1062</v>
      </c>
      <c r="B185" s="6" t="s">
        <v>590</v>
      </c>
      <c r="C185" s="7">
        <v>46209</v>
      </c>
      <c r="D185" s="9" t="str">
        <f>HYPERLINK("https://www.epingalert.org/en/Search?viewData= G/TBT/N/UKR/393"," G/TBT/N/UKR/393")</f>
        <v xml:space="preserve"> G/TBT/N/UKR/393</v>
      </c>
      <c r="E185" s="8" t="s">
        <v>1060</v>
      </c>
      <c r="F185" s="8" t="s">
        <v>1061</v>
      </c>
      <c r="G185" s="8" t="s">
        <v>42</v>
      </c>
      <c r="H185" s="8" t="s">
        <v>571</v>
      </c>
      <c r="I185" s="8" t="s">
        <v>1063</v>
      </c>
      <c r="J185" s="8" t="s">
        <v>42</v>
      </c>
      <c r="K185" s="8" t="s">
        <v>42</v>
      </c>
      <c r="L185" s="6"/>
      <c r="M185" s="7">
        <v>46239</v>
      </c>
      <c r="N185" s="7">
        <v>46142</v>
      </c>
      <c r="O185" s="7">
        <v>46182</v>
      </c>
      <c r="P185" s="6" t="s">
        <v>44</v>
      </c>
      <c r="Q185" s="8" t="s">
        <v>1064</v>
      </c>
      <c r="R185" t="str">
        <f>HYPERLINK("https://docs.wto.org/imrd/directdoc.asp?DDFDocuments/t/G/TBTN26/UKR393.docx", "https://docs.wto.org/imrd/directdoc.asp?DDFDocuments/t/G/TBTN26/UKR393.docx")</f>
        <v>https://docs.wto.org/imrd/directdoc.asp?DDFDocuments/t/G/TBTN26/UKR393.docx</v>
      </c>
      <c r="S185" t="str">
        <f>HYPERLINK("https://docs.wto.org/imrd/directdoc.asp?DDFDocuments/u/G/TBTN26/UKR393.docx", "https://docs.wto.org/imrd/directdoc.asp?DDFDocuments/u/G/TBTN26/UKR393.docx")</f>
        <v>https://docs.wto.org/imrd/directdoc.asp?DDFDocuments/u/G/TBTN26/UKR393.docx</v>
      </c>
      <c r="T185" t="str">
        <f>HYPERLINK("https://docs.wto.org/imrd/directdoc.asp?DDFDocuments/v/G/TBTN26/UKR393.docx", "https://docs.wto.org/imrd/directdoc.asp?DDFDocuments/v/G/TBTN26/UKR393.docx")</f>
        <v>https://docs.wto.org/imrd/directdoc.asp?DDFDocuments/v/G/TBTN26/UKR393.docx</v>
      </c>
      <c r="U185" t="s">
        <v>46</v>
      </c>
      <c r="V185" t="s">
        <v>47</v>
      </c>
      <c r="W185" t="s">
        <v>46</v>
      </c>
      <c r="X185" t="s">
        <v>47</v>
      </c>
      <c r="Y185" t="s">
        <v>47</v>
      </c>
      <c r="Z185" t="s">
        <v>47</v>
      </c>
      <c r="AA185" t="s">
        <v>47</v>
      </c>
      <c r="AB185" s="2" t="s">
        <v>1065</v>
      </c>
      <c r="AC185" t="s">
        <v>42</v>
      </c>
      <c r="AD185" t="s">
        <v>42</v>
      </c>
      <c r="AE185" t="s">
        <v>42</v>
      </c>
      <c r="AF185" t="s">
        <v>42</v>
      </c>
      <c r="AG185" t="s">
        <v>42</v>
      </c>
      <c r="AH185" s="2" t="s">
        <v>42</v>
      </c>
    </row>
    <row r="186" spans="1:34" ht="135" x14ac:dyDescent="0.25">
      <c r="A186" s="8" t="s">
        <v>1068</v>
      </c>
      <c r="B186" s="6" t="s">
        <v>590</v>
      </c>
      <c r="C186" s="7">
        <v>46209</v>
      </c>
      <c r="D186" s="9" t="str">
        <f>HYPERLINK("https://www.epingalert.org/en/Search?viewData= G/TBT/N/UKR/394"," G/TBT/N/UKR/394")</f>
        <v xml:space="preserve"> G/TBT/N/UKR/394</v>
      </c>
      <c r="E186" s="8" t="s">
        <v>1066</v>
      </c>
      <c r="F186" s="8" t="s">
        <v>1067</v>
      </c>
      <c r="G186" s="8" t="s">
        <v>42</v>
      </c>
      <c r="H186" s="8" t="s">
        <v>1069</v>
      </c>
      <c r="I186" s="8" t="s">
        <v>1070</v>
      </c>
      <c r="J186" s="8" t="s">
        <v>42</v>
      </c>
      <c r="K186" s="8" t="s">
        <v>143</v>
      </c>
      <c r="L186" s="6"/>
      <c r="M186" s="7">
        <v>46269</v>
      </c>
      <c r="N186" s="7" t="s">
        <v>76</v>
      </c>
      <c r="O186" s="7" t="s">
        <v>1071</v>
      </c>
      <c r="P186" s="6" t="s">
        <v>44</v>
      </c>
      <c r="Q186" s="8" t="s">
        <v>1072</v>
      </c>
      <c r="R186" t="str">
        <f>HYPERLINK("https://docs.wto.org/imrd/directdoc.asp?DDFDocuments/t/G/TBTN26/UKR394.docx", "https://docs.wto.org/imrd/directdoc.asp?DDFDocuments/t/G/TBTN26/UKR394.docx")</f>
        <v>https://docs.wto.org/imrd/directdoc.asp?DDFDocuments/t/G/TBTN26/UKR394.docx</v>
      </c>
      <c r="S186" t="str">
        <f>HYPERLINK("https://docs.wto.org/imrd/directdoc.asp?DDFDocuments/u/G/TBTN26/UKR394.docx", "https://docs.wto.org/imrd/directdoc.asp?DDFDocuments/u/G/TBTN26/UKR394.docx")</f>
        <v>https://docs.wto.org/imrd/directdoc.asp?DDFDocuments/u/G/TBTN26/UKR394.docx</v>
      </c>
      <c r="T186" t="str">
        <f>HYPERLINK("https://docs.wto.org/imrd/directdoc.asp?DDFDocuments/v/G/TBTN26/UKR394.docx", "https://docs.wto.org/imrd/directdoc.asp?DDFDocuments/v/G/TBTN26/UKR394.docx")</f>
        <v>https://docs.wto.org/imrd/directdoc.asp?DDFDocuments/v/G/TBTN26/UKR394.docx</v>
      </c>
      <c r="U186" t="s">
        <v>46</v>
      </c>
      <c r="V186" t="s">
        <v>47</v>
      </c>
      <c r="W186" t="s">
        <v>46</v>
      </c>
      <c r="X186" t="s">
        <v>47</v>
      </c>
      <c r="Y186" t="s">
        <v>47</v>
      </c>
      <c r="Z186" t="s">
        <v>47</v>
      </c>
      <c r="AA186" t="s">
        <v>47</v>
      </c>
      <c r="AB186" s="2" t="s">
        <v>1073</v>
      </c>
      <c r="AC186" t="s">
        <v>42</v>
      </c>
      <c r="AD186" t="s">
        <v>42</v>
      </c>
      <c r="AE186" t="s">
        <v>42</v>
      </c>
      <c r="AF186" t="s">
        <v>42</v>
      </c>
      <c r="AG186" t="s">
        <v>42</v>
      </c>
      <c r="AH186" s="2" t="s">
        <v>42</v>
      </c>
    </row>
    <row r="187" spans="1:34" ht="105" x14ac:dyDescent="0.25">
      <c r="A187" s="8" t="s">
        <v>1076</v>
      </c>
      <c r="B187" s="6" t="s">
        <v>386</v>
      </c>
      <c r="C187" s="7">
        <v>46206</v>
      </c>
      <c r="D187" s="9" t="str">
        <f>HYPERLINK("https://www.epingalert.org/en/Search?viewData= G/TBT/N/ARE/705"," G/TBT/N/ARE/705")</f>
        <v xml:space="preserve"> G/TBT/N/ARE/705</v>
      </c>
      <c r="E187" s="8" t="s">
        <v>1074</v>
      </c>
      <c r="F187" s="8" t="s">
        <v>1075</v>
      </c>
      <c r="G187" s="8" t="s">
        <v>42</v>
      </c>
      <c r="H187" s="8" t="s">
        <v>787</v>
      </c>
      <c r="I187" s="8" t="s">
        <v>1077</v>
      </c>
      <c r="J187" s="8" t="s">
        <v>42</v>
      </c>
      <c r="K187" s="8" t="s">
        <v>42</v>
      </c>
      <c r="L187" s="6"/>
      <c r="M187" s="7">
        <v>46266</v>
      </c>
      <c r="N187" s="7" t="s">
        <v>76</v>
      </c>
      <c r="O187" s="7" t="s">
        <v>76</v>
      </c>
      <c r="P187" s="6" t="s">
        <v>44</v>
      </c>
      <c r="Q187" s="8" t="s">
        <v>1078</v>
      </c>
      <c r="R187" t="str">
        <f>HYPERLINK("https://docs.wto.org/imrd/directdoc.asp?DDFDocuments/t/G/TBTN26/ARE705.docx", "https://docs.wto.org/imrd/directdoc.asp?DDFDocuments/t/G/TBTN26/ARE705.docx")</f>
        <v>https://docs.wto.org/imrd/directdoc.asp?DDFDocuments/t/G/TBTN26/ARE705.docx</v>
      </c>
      <c r="S187" t="str">
        <f>HYPERLINK("https://docs.wto.org/imrd/directdoc.asp?DDFDocuments/u/G/TBTN26/ARE705.docx", "https://docs.wto.org/imrd/directdoc.asp?DDFDocuments/u/G/TBTN26/ARE705.docx")</f>
        <v>https://docs.wto.org/imrd/directdoc.asp?DDFDocuments/u/G/TBTN26/ARE705.docx</v>
      </c>
      <c r="T187" t="str">
        <f>HYPERLINK("https://docs.wto.org/imrd/directdoc.asp?DDFDocuments/v/G/TBTN26/ARE705.docx", "https://docs.wto.org/imrd/directdoc.asp?DDFDocuments/v/G/TBTN26/ARE705.docx")</f>
        <v>https://docs.wto.org/imrd/directdoc.asp?DDFDocuments/v/G/TBTN26/ARE705.docx</v>
      </c>
      <c r="U187" t="s">
        <v>46</v>
      </c>
      <c r="V187" t="s">
        <v>47</v>
      </c>
      <c r="W187" t="s">
        <v>47</v>
      </c>
      <c r="X187" t="s">
        <v>47</v>
      </c>
      <c r="Y187" t="s">
        <v>47</v>
      </c>
      <c r="Z187" t="s">
        <v>47</v>
      </c>
      <c r="AA187" t="s">
        <v>47</v>
      </c>
      <c r="AB187" s="2" t="s">
        <v>42</v>
      </c>
      <c r="AC187" t="s">
        <v>42</v>
      </c>
      <c r="AD187" t="s">
        <v>42</v>
      </c>
      <c r="AE187" t="s">
        <v>42</v>
      </c>
      <c r="AF187" t="s">
        <v>42</v>
      </c>
      <c r="AG187" t="s">
        <v>42</v>
      </c>
      <c r="AH187" s="2" t="s">
        <v>42</v>
      </c>
    </row>
    <row r="188" spans="1:34" ht="75" x14ac:dyDescent="0.25">
      <c r="A188" s="8" t="s">
        <v>1076</v>
      </c>
      <c r="B188" s="6" t="s">
        <v>386</v>
      </c>
      <c r="C188" s="7">
        <v>46206</v>
      </c>
      <c r="D188" s="9" t="str">
        <f>HYPERLINK("https://www.epingalert.org/en/Search?viewData= G/TBT/N/ARE/706"," G/TBT/N/ARE/706")</f>
        <v xml:space="preserve"> G/TBT/N/ARE/706</v>
      </c>
      <c r="E188" s="8" t="s">
        <v>1079</v>
      </c>
      <c r="F188" s="8" t="s">
        <v>1080</v>
      </c>
      <c r="G188" s="8" t="s">
        <v>42</v>
      </c>
      <c r="H188" s="8" t="s">
        <v>787</v>
      </c>
      <c r="I188" s="8" t="s">
        <v>1081</v>
      </c>
      <c r="J188" s="8" t="s">
        <v>42</v>
      </c>
      <c r="K188" s="8" t="s">
        <v>42</v>
      </c>
      <c r="L188" s="6"/>
      <c r="M188" s="7">
        <v>46266</v>
      </c>
      <c r="N188" s="7" t="s">
        <v>76</v>
      </c>
      <c r="O188" s="7" t="s">
        <v>76</v>
      </c>
      <c r="P188" s="6" t="s">
        <v>44</v>
      </c>
      <c r="Q188" s="8" t="s">
        <v>1082</v>
      </c>
      <c r="R188" t="str">
        <f>HYPERLINK("https://docs.wto.org/imrd/directdoc.asp?DDFDocuments/t/G/TBTN26/ARE706.docx", "https://docs.wto.org/imrd/directdoc.asp?DDFDocuments/t/G/TBTN26/ARE706.docx")</f>
        <v>https://docs.wto.org/imrd/directdoc.asp?DDFDocuments/t/G/TBTN26/ARE706.docx</v>
      </c>
      <c r="S188" t="str">
        <f>HYPERLINK("https://docs.wto.org/imrd/directdoc.asp?DDFDocuments/u/G/TBTN26/ARE706.docx", "https://docs.wto.org/imrd/directdoc.asp?DDFDocuments/u/G/TBTN26/ARE706.docx")</f>
        <v>https://docs.wto.org/imrd/directdoc.asp?DDFDocuments/u/G/TBTN26/ARE706.docx</v>
      </c>
      <c r="T188" t="str">
        <f>HYPERLINK("https://docs.wto.org/imrd/directdoc.asp?DDFDocuments/v/G/TBTN26/ARE706.docx", "https://docs.wto.org/imrd/directdoc.asp?DDFDocuments/v/G/TBTN26/ARE706.docx")</f>
        <v>https://docs.wto.org/imrd/directdoc.asp?DDFDocuments/v/G/TBTN26/ARE706.docx</v>
      </c>
      <c r="U188" t="s">
        <v>46</v>
      </c>
      <c r="V188" t="s">
        <v>47</v>
      </c>
      <c r="W188" t="s">
        <v>47</v>
      </c>
      <c r="X188" t="s">
        <v>47</v>
      </c>
      <c r="Y188" t="s">
        <v>47</v>
      </c>
      <c r="Z188" t="s">
        <v>47</v>
      </c>
      <c r="AA188" t="s">
        <v>47</v>
      </c>
      <c r="AB188" s="2" t="s">
        <v>42</v>
      </c>
      <c r="AC188" t="s">
        <v>42</v>
      </c>
      <c r="AD188" t="s">
        <v>42</v>
      </c>
      <c r="AE188" t="s">
        <v>42</v>
      </c>
      <c r="AF188" t="s">
        <v>42</v>
      </c>
      <c r="AG188" t="s">
        <v>42</v>
      </c>
      <c r="AH188" s="2" t="s">
        <v>42</v>
      </c>
    </row>
    <row r="189" spans="1:34" ht="45" x14ac:dyDescent="0.25">
      <c r="A189" s="8" t="s">
        <v>1085</v>
      </c>
      <c r="B189" s="6" t="s">
        <v>386</v>
      </c>
      <c r="C189" s="7">
        <v>46206</v>
      </c>
      <c r="D189" s="9" t="str">
        <f>HYPERLINK("https://www.epingalert.org/en/Search?viewData= G/TBT/N/ARE/707"," G/TBT/N/ARE/707")</f>
        <v xml:space="preserve"> G/TBT/N/ARE/707</v>
      </c>
      <c r="E189" s="8" t="s">
        <v>1083</v>
      </c>
      <c r="F189" s="8" t="s">
        <v>1084</v>
      </c>
      <c r="G189" s="8" t="s">
        <v>42</v>
      </c>
      <c r="H189" s="8" t="s">
        <v>1086</v>
      </c>
      <c r="I189" s="8" t="s">
        <v>1081</v>
      </c>
      <c r="J189" s="8" t="s">
        <v>42</v>
      </c>
      <c r="K189" s="8" t="s">
        <v>42</v>
      </c>
      <c r="L189" s="6"/>
      <c r="M189" s="7">
        <v>46266</v>
      </c>
      <c r="N189" s="7" t="s">
        <v>76</v>
      </c>
      <c r="O189" s="7" t="s">
        <v>76</v>
      </c>
      <c r="P189" s="6" t="s">
        <v>44</v>
      </c>
      <c r="Q189" s="8" t="s">
        <v>1087</v>
      </c>
      <c r="R189" t="str">
        <f>HYPERLINK("https://docs.wto.org/imrd/directdoc.asp?DDFDocuments/t/G/TBTN26/ARE707.docx", "https://docs.wto.org/imrd/directdoc.asp?DDFDocuments/t/G/TBTN26/ARE707.docx")</f>
        <v>https://docs.wto.org/imrd/directdoc.asp?DDFDocuments/t/G/TBTN26/ARE707.docx</v>
      </c>
      <c r="S189" t="str">
        <f>HYPERLINK("https://docs.wto.org/imrd/directdoc.asp?DDFDocuments/u/G/TBTN26/ARE707.docx", "https://docs.wto.org/imrd/directdoc.asp?DDFDocuments/u/G/TBTN26/ARE707.docx")</f>
        <v>https://docs.wto.org/imrd/directdoc.asp?DDFDocuments/u/G/TBTN26/ARE707.docx</v>
      </c>
      <c r="T189" t="str">
        <f>HYPERLINK("https://docs.wto.org/imrd/directdoc.asp?DDFDocuments/v/G/TBTN26/ARE707.docx", "https://docs.wto.org/imrd/directdoc.asp?DDFDocuments/v/G/TBTN26/ARE707.docx")</f>
        <v>https://docs.wto.org/imrd/directdoc.asp?DDFDocuments/v/G/TBTN26/ARE707.docx</v>
      </c>
      <c r="U189" t="s">
        <v>46</v>
      </c>
      <c r="V189" t="s">
        <v>47</v>
      </c>
      <c r="W189" t="s">
        <v>47</v>
      </c>
      <c r="X189" t="s">
        <v>47</v>
      </c>
      <c r="Y189" t="s">
        <v>47</v>
      </c>
      <c r="Z189" t="s">
        <v>47</v>
      </c>
      <c r="AA189" t="s">
        <v>47</v>
      </c>
      <c r="AB189" s="2" t="s">
        <v>42</v>
      </c>
      <c r="AC189" t="s">
        <v>42</v>
      </c>
      <c r="AD189" t="s">
        <v>42</v>
      </c>
      <c r="AE189" t="s">
        <v>42</v>
      </c>
      <c r="AF189" t="s">
        <v>42</v>
      </c>
      <c r="AG189" t="s">
        <v>42</v>
      </c>
      <c r="AH189" s="2" t="s">
        <v>42</v>
      </c>
    </row>
    <row r="190" spans="1:34" ht="75" x14ac:dyDescent="0.25">
      <c r="A190" s="8" t="s">
        <v>1090</v>
      </c>
      <c r="B190" s="6" t="s">
        <v>49</v>
      </c>
      <c r="C190" s="7">
        <v>46206</v>
      </c>
      <c r="D190" s="9" t="str">
        <f>HYPERLINK("https://www.epingalert.org/en/Search?viewData= G/TBT/N/JPN/911"," G/TBT/N/JPN/911")</f>
        <v xml:space="preserve"> G/TBT/N/JPN/911</v>
      </c>
      <c r="E190" s="8" t="s">
        <v>1088</v>
      </c>
      <c r="F190" s="8" t="s">
        <v>1089</v>
      </c>
      <c r="G190" s="8" t="s">
        <v>42</v>
      </c>
      <c r="H190" s="8" t="s">
        <v>445</v>
      </c>
      <c r="I190" s="8" t="s">
        <v>64</v>
      </c>
      <c r="J190" s="8" t="s">
        <v>1091</v>
      </c>
      <c r="K190" s="8" t="s">
        <v>1092</v>
      </c>
      <c r="L190" s="6"/>
      <c r="M190" s="7">
        <v>46266</v>
      </c>
      <c r="N190" s="7" t="s">
        <v>76</v>
      </c>
      <c r="O190" s="7" t="s">
        <v>76</v>
      </c>
      <c r="P190" s="6" t="s">
        <v>44</v>
      </c>
      <c r="Q190" s="8" t="s">
        <v>1093</v>
      </c>
      <c r="R190" t="str">
        <f>HYPERLINK("https://docs.wto.org/imrd/directdoc.asp?DDFDocuments/t/G/TBTN26/JPN911.docx", "https://docs.wto.org/imrd/directdoc.asp?DDFDocuments/t/G/TBTN26/JPN911.docx")</f>
        <v>https://docs.wto.org/imrd/directdoc.asp?DDFDocuments/t/G/TBTN26/JPN911.docx</v>
      </c>
      <c r="S190" t="str">
        <f>HYPERLINK("https://docs.wto.org/imrd/directdoc.asp?DDFDocuments/u/G/TBTN26/JPN911.docx", "https://docs.wto.org/imrd/directdoc.asp?DDFDocuments/u/G/TBTN26/JPN911.docx")</f>
        <v>https://docs.wto.org/imrd/directdoc.asp?DDFDocuments/u/G/TBTN26/JPN911.docx</v>
      </c>
      <c r="T190" t="str">
        <f>HYPERLINK("https://docs.wto.org/imrd/directdoc.asp?DDFDocuments/v/G/TBTN26/JPN911.docx", "https://docs.wto.org/imrd/directdoc.asp?DDFDocuments/v/G/TBTN26/JPN911.docx")</f>
        <v>https://docs.wto.org/imrd/directdoc.asp?DDFDocuments/v/G/TBTN26/JPN911.docx</v>
      </c>
      <c r="U190" t="s">
        <v>46</v>
      </c>
      <c r="V190" t="s">
        <v>47</v>
      </c>
      <c r="W190" t="s">
        <v>47</v>
      </c>
      <c r="X190" t="s">
        <v>47</v>
      </c>
      <c r="Y190" t="s">
        <v>47</v>
      </c>
      <c r="Z190" t="s">
        <v>47</v>
      </c>
      <c r="AA190" t="s">
        <v>47</v>
      </c>
      <c r="AB190" s="2" t="s">
        <v>1094</v>
      </c>
      <c r="AC190" t="s">
        <v>42</v>
      </c>
      <c r="AD190" t="s">
        <v>42</v>
      </c>
      <c r="AE190" t="s">
        <v>42</v>
      </c>
      <c r="AF190" t="s">
        <v>42</v>
      </c>
      <c r="AG190" t="s">
        <v>42</v>
      </c>
      <c r="AH190" s="2" t="s">
        <v>42</v>
      </c>
    </row>
    <row r="191" spans="1:34" ht="60" x14ac:dyDescent="0.25">
      <c r="A191" s="8" t="s">
        <v>1017</v>
      </c>
      <c r="B191" s="6" t="s">
        <v>154</v>
      </c>
      <c r="C191" s="7">
        <v>46206</v>
      </c>
      <c r="D191" s="9" t="str">
        <f>HYPERLINK("https://www.epingalert.org/en/Search?viewData= G/TBT/N/KOR/1360"," G/TBT/N/KOR/1360")</f>
        <v xml:space="preserve"> G/TBT/N/KOR/1360</v>
      </c>
      <c r="E191" s="8" t="s">
        <v>1095</v>
      </c>
      <c r="F191" s="8" t="s">
        <v>1096</v>
      </c>
      <c r="G191" s="8" t="s">
        <v>42</v>
      </c>
      <c r="H191" s="8" t="s">
        <v>1018</v>
      </c>
      <c r="I191" s="8" t="s">
        <v>1019</v>
      </c>
      <c r="J191" s="8" t="s">
        <v>1020</v>
      </c>
      <c r="K191" s="8" t="s">
        <v>42</v>
      </c>
      <c r="L191" s="6"/>
      <c r="M191" s="7">
        <v>46266</v>
      </c>
      <c r="N191" s="7" t="s">
        <v>76</v>
      </c>
      <c r="O191" s="7" t="s">
        <v>76</v>
      </c>
      <c r="P191" s="6" t="s">
        <v>44</v>
      </c>
      <c r="Q191" s="8" t="s">
        <v>1097</v>
      </c>
      <c r="R191" t="str">
        <f>HYPERLINK("https://docs.wto.org/imrd/directdoc.asp?DDFDocuments/t/G/TBTN26/KOR1360.docx", "https://docs.wto.org/imrd/directdoc.asp?DDFDocuments/t/G/TBTN26/KOR1360.docx")</f>
        <v>https://docs.wto.org/imrd/directdoc.asp?DDFDocuments/t/G/TBTN26/KOR1360.docx</v>
      </c>
      <c r="S191" t="str">
        <f>HYPERLINK("https://docs.wto.org/imrd/directdoc.asp?DDFDocuments/u/G/TBTN26/KOR1360.docx", "https://docs.wto.org/imrd/directdoc.asp?DDFDocuments/u/G/TBTN26/KOR1360.docx")</f>
        <v>https://docs.wto.org/imrd/directdoc.asp?DDFDocuments/u/G/TBTN26/KOR1360.docx</v>
      </c>
      <c r="T191" t="str">
        <f>HYPERLINK("https://docs.wto.org/imrd/directdoc.asp?DDFDocuments/v/G/TBTN26/KOR1360.docx", "https://docs.wto.org/imrd/directdoc.asp?DDFDocuments/v/G/TBTN26/KOR1360.docx")</f>
        <v>https://docs.wto.org/imrd/directdoc.asp?DDFDocuments/v/G/TBTN26/KOR1360.docx</v>
      </c>
      <c r="U191" t="s">
        <v>46</v>
      </c>
      <c r="V191" t="s">
        <v>47</v>
      </c>
      <c r="W191" t="s">
        <v>47</v>
      </c>
      <c r="X191" t="s">
        <v>47</v>
      </c>
      <c r="Y191" t="s">
        <v>47</v>
      </c>
      <c r="Z191" t="s">
        <v>47</v>
      </c>
      <c r="AA191" t="s">
        <v>47</v>
      </c>
      <c r="AB191" s="2" t="s">
        <v>1098</v>
      </c>
      <c r="AC191" t="s">
        <v>42</v>
      </c>
      <c r="AD191" t="s">
        <v>42</v>
      </c>
      <c r="AE191" t="s">
        <v>42</v>
      </c>
      <c r="AF191" t="s">
        <v>42</v>
      </c>
      <c r="AG191" t="s">
        <v>42</v>
      </c>
      <c r="AH191" s="2" t="s">
        <v>42</v>
      </c>
    </row>
    <row r="192" spans="1:34" ht="30" x14ac:dyDescent="0.25">
      <c r="A192" s="8" t="s">
        <v>1017</v>
      </c>
      <c r="B192" s="6" t="s">
        <v>154</v>
      </c>
      <c r="C192" s="7">
        <v>46206</v>
      </c>
      <c r="D192" s="9" t="str">
        <f>HYPERLINK("https://www.epingalert.org/en/Search?viewData= G/TBT/N/KOR/1361"," G/TBT/N/KOR/1361")</f>
        <v xml:space="preserve"> G/TBT/N/KOR/1361</v>
      </c>
      <c r="E192" s="8" t="s">
        <v>1099</v>
      </c>
      <c r="F192" s="8" t="s">
        <v>1100</v>
      </c>
      <c r="G192" s="8" t="s">
        <v>42</v>
      </c>
      <c r="H192" s="8" t="s">
        <v>1018</v>
      </c>
      <c r="I192" s="8" t="s">
        <v>1019</v>
      </c>
      <c r="J192" s="8" t="s">
        <v>1020</v>
      </c>
      <c r="K192" s="8" t="s">
        <v>42</v>
      </c>
      <c r="L192" s="6"/>
      <c r="M192" s="7">
        <v>46266</v>
      </c>
      <c r="N192" s="7" t="s">
        <v>76</v>
      </c>
      <c r="O192" s="7" t="s">
        <v>76</v>
      </c>
      <c r="P192" s="6" t="s">
        <v>44</v>
      </c>
      <c r="Q192" s="8" t="s">
        <v>1101</v>
      </c>
      <c r="R192" t="str">
        <f>HYPERLINK("https://docs.wto.org/imrd/directdoc.asp?DDFDocuments/t/G/TBTN26/KOR1361.docx", "https://docs.wto.org/imrd/directdoc.asp?DDFDocuments/t/G/TBTN26/KOR1361.docx")</f>
        <v>https://docs.wto.org/imrd/directdoc.asp?DDFDocuments/t/G/TBTN26/KOR1361.docx</v>
      </c>
      <c r="S192" t="str">
        <f>HYPERLINK("https://docs.wto.org/imrd/directdoc.asp?DDFDocuments/u/G/TBTN26/KOR1361.docx", "https://docs.wto.org/imrd/directdoc.asp?DDFDocuments/u/G/TBTN26/KOR1361.docx")</f>
        <v>https://docs.wto.org/imrd/directdoc.asp?DDFDocuments/u/G/TBTN26/KOR1361.docx</v>
      </c>
      <c r="T192" t="str">
        <f>HYPERLINK("https://docs.wto.org/imrd/directdoc.asp?DDFDocuments/v/G/TBTN26/KOR1361.docx", "https://docs.wto.org/imrd/directdoc.asp?DDFDocuments/v/G/TBTN26/KOR1361.docx")</f>
        <v>https://docs.wto.org/imrd/directdoc.asp?DDFDocuments/v/G/TBTN26/KOR1361.docx</v>
      </c>
      <c r="U192" t="s">
        <v>46</v>
      </c>
      <c r="V192" t="s">
        <v>47</v>
      </c>
      <c r="W192" t="s">
        <v>47</v>
      </c>
      <c r="X192" t="s">
        <v>47</v>
      </c>
      <c r="Y192" t="s">
        <v>47</v>
      </c>
      <c r="Z192" t="s">
        <v>47</v>
      </c>
      <c r="AA192" t="s">
        <v>47</v>
      </c>
      <c r="AB192" s="2" t="s">
        <v>1102</v>
      </c>
      <c r="AC192" t="s">
        <v>42</v>
      </c>
      <c r="AD192" t="s">
        <v>42</v>
      </c>
      <c r="AE192" t="s">
        <v>42</v>
      </c>
      <c r="AF192" t="s">
        <v>42</v>
      </c>
      <c r="AG192" t="s">
        <v>42</v>
      </c>
      <c r="AH192" s="2" t="s">
        <v>42</v>
      </c>
    </row>
    <row r="193" spans="1:34" ht="30" x14ac:dyDescent="0.25">
      <c r="A193" s="8" t="s">
        <v>1105</v>
      </c>
      <c r="B193" s="6" t="s">
        <v>154</v>
      </c>
      <c r="C193" s="7">
        <v>46206</v>
      </c>
      <c r="D193" s="9" t="str">
        <f>HYPERLINK("https://www.epingalert.org/en/Search?viewData= G/TBT/N/KOR/1362"," G/TBT/N/KOR/1362")</f>
        <v xml:space="preserve"> G/TBT/N/KOR/1362</v>
      </c>
      <c r="E193" s="8" t="s">
        <v>1103</v>
      </c>
      <c r="F193" s="8" t="s">
        <v>1104</v>
      </c>
      <c r="G193" s="8" t="s">
        <v>42</v>
      </c>
      <c r="H193" s="8" t="s">
        <v>1018</v>
      </c>
      <c r="I193" s="8" t="s">
        <v>64</v>
      </c>
      <c r="J193" s="8" t="s">
        <v>1106</v>
      </c>
      <c r="K193" s="8" t="s">
        <v>42</v>
      </c>
      <c r="L193" s="6"/>
      <c r="M193" s="7">
        <v>46266</v>
      </c>
      <c r="N193" s="7" t="s">
        <v>76</v>
      </c>
      <c r="O193" s="7" t="s">
        <v>76</v>
      </c>
      <c r="P193" s="6" t="s">
        <v>44</v>
      </c>
      <c r="Q193" s="8" t="s">
        <v>1107</v>
      </c>
      <c r="R193" t="str">
        <f>HYPERLINK("https://docs.wto.org/imrd/directdoc.asp?DDFDocuments/t/G/TBTN26/KOR1362.docx", "https://docs.wto.org/imrd/directdoc.asp?DDFDocuments/t/G/TBTN26/KOR1362.docx")</f>
        <v>https://docs.wto.org/imrd/directdoc.asp?DDFDocuments/t/G/TBTN26/KOR1362.docx</v>
      </c>
      <c r="S193" t="str">
        <f>HYPERLINK("https://docs.wto.org/imrd/directdoc.asp?DDFDocuments/u/G/TBTN26/KOR1362.docx", "https://docs.wto.org/imrd/directdoc.asp?DDFDocuments/u/G/TBTN26/KOR1362.docx")</f>
        <v>https://docs.wto.org/imrd/directdoc.asp?DDFDocuments/u/G/TBTN26/KOR1362.docx</v>
      </c>
      <c r="T193" t="str">
        <f>HYPERLINK("https://docs.wto.org/imrd/directdoc.asp?DDFDocuments/v/G/TBTN26/KOR1362.docx", "https://docs.wto.org/imrd/directdoc.asp?DDFDocuments/v/G/TBTN26/KOR1362.docx")</f>
        <v>https://docs.wto.org/imrd/directdoc.asp?DDFDocuments/v/G/TBTN26/KOR1362.docx</v>
      </c>
      <c r="U193" t="s">
        <v>46</v>
      </c>
      <c r="V193" t="s">
        <v>47</v>
      </c>
      <c r="W193" t="s">
        <v>47</v>
      </c>
      <c r="X193" t="s">
        <v>47</v>
      </c>
      <c r="Y193" t="s">
        <v>47</v>
      </c>
      <c r="Z193" t="s">
        <v>47</v>
      </c>
      <c r="AA193" t="s">
        <v>47</v>
      </c>
      <c r="AB193" s="2" t="s">
        <v>1108</v>
      </c>
      <c r="AC193" t="s">
        <v>42</v>
      </c>
      <c r="AD193" t="s">
        <v>42</v>
      </c>
      <c r="AE193" t="s">
        <v>42</v>
      </c>
      <c r="AF193" t="s">
        <v>42</v>
      </c>
      <c r="AG193" t="s">
        <v>42</v>
      </c>
      <c r="AH193" s="2" t="s">
        <v>42</v>
      </c>
    </row>
    <row r="194" spans="1:34" ht="30" x14ac:dyDescent="0.25">
      <c r="A194" s="8" t="s">
        <v>1105</v>
      </c>
      <c r="B194" s="6" t="s">
        <v>154</v>
      </c>
      <c r="C194" s="7">
        <v>46206</v>
      </c>
      <c r="D194" s="9" t="str">
        <f>HYPERLINK("https://www.epingalert.org/en/Search?viewData= G/TBT/N/KOR/1363"," G/TBT/N/KOR/1363")</f>
        <v xml:space="preserve"> G/TBT/N/KOR/1363</v>
      </c>
      <c r="E194" s="8" t="s">
        <v>1109</v>
      </c>
      <c r="F194" s="8" t="s">
        <v>1110</v>
      </c>
      <c r="G194" s="8" t="s">
        <v>42</v>
      </c>
      <c r="H194" s="8" t="s">
        <v>1018</v>
      </c>
      <c r="I194" s="8" t="s">
        <v>1019</v>
      </c>
      <c r="J194" s="8" t="s">
        <v>1020</v>
      </c>
      <c r="K194" s="8" t="s">
        <v>42</v>
      </c>
      <c r="L194" s="6"/>
      <c r="M194" s="7">
        <v>46266</v>
      </c>
      <c r="N194" s="7" t="s">
        <v>76</v>
      </c>
      <c r="O194" s="7" t="s">
        <v>76</v>
      </c>
      <c r="P194" s="6" t="s">
        <v>44</v>
      </c>
      <c r="Q194" s="8" t="s">
        <v>1111</v>
      </c>
      <c r="R194" t="str">
        <f>HYPERLINK("https://docs.wto.org/imrd/directdoc.asp?DDFDocuments/t/G/TBTN26/KOR1363.docx", "https://docs.wto.org/imrd/directdoc.asp?DDFDocuments/t/G/TBTN26/KOR1363.docx")</f>
        <v>https://docs.wto.org/imrd/directdoc.asp?DDFDocuments/t/G/TBTN26/KOR1363.docx</v>
      </c>
      <c r="S194" t="str">
        <f>HYPERLINK("https://docs.wto.org/imrd/directdoc.asp?DDFDocuments/u/G/TBTN26/KOR1363.docx", "https://docs.wto.org/imrd/directdoc.asp?DDFDocuments/u/G/TBTN26/KOR1363.docx")</f>
        <v>https://docs.wto.org/imrd/directdoc.asp?DDFDocuments/u/G/TBTN26/KOR1363.docx</v>
      </c>
      <c r="T194" t="str">
        <f>HYPERLINK("https://docs.wto.org/imrd/directdoc.asp?DDFDocuments/v/G/TBTN26/KOR1363.docx", "https://docs.wto.org/imrd/directdoc.asp?DDFDocuments/v/G/TBTN26/KOR1363.docx")</f>
        <v>https://docs.wto.org/imrd/directdoc.asp?DDFDocuments/v/G/TBTN26/KOR1363.docx</v>
      </c>
      <c r="U194" t="s">
        <v>46</v>
      </c>
      <c r="V194" t="s">
        <v>47</v>
      </c>
      <c r="W194" t="s">
        <v>47</v>
      </c>
      <c r="X194" t="s">
        <v>47</v>
      </c>
      <c r="Y194" t="s">
        <v>47</v>
      </c>
      <c r="Z194" t="s">
        <v>47</v>
      </c>
      <c r="AA194" t="s">
        <v>47</v>
      </c>
      <c r="AB194" s="2" t="s">
        <v>1112</v>
      </c>
      <c r="AC194" t="s">
        <v>42</v>
      </c>
      <c r="AD194" t="s">
        <v>42</v>
      </c>
      <c r="AE194" t="s">
        <v>42</v>
      </c>
      <c r="AF194" t="s">
        <v>42</v>
      </c>
      <c r="AG194" t="s">
        <v>42</v>
      </c>
      <c r="AH194" s="2" t="s">
        <v>42</v>
      </c>
    </row>
    <row r="195" spans="1:34" ht="165" x14ac:dyDescent="0.25">
      <c r="A195" s="8" t="s">
        <v>1031</v>
      </c>
      <c r="B195" s="6" t="s">
        <v>590</v>
      </c>
      <c r="C195" s="7">
        <v>46206</v>
      </c>
      <c r="D195" s="9" t="str">
        <f>HYPERLINK("https://www.epingalert.org/en/Search?viewData= G/TBT/N/UKR/392"," G/TBT/N/UKR/392")</f>
        <v xml:space="preserve"> G/TBT/N/UKR/392</v>
      </c>
      <c r="E195" s="8" t="s">
        <v>1113</v>
      </c>
      <c r="F195" s="8" t="s">
        <v>1114</v>
      </c>
      <c r="G195" s="8" t="s">
        <v>42</v>
      </c>
      <c r="H195" s="8" t="s">
        <v>131</v>
      </c>
      <c r="I195" s="8" t="s">
        <v>1115</v>
      </c>
      <c r="J195" s="8" t="s">
        <v>42</v>
      </c>
      <c r="K195" s="8" t="s">
        <v>42</v>
      </c>
      <c r="L195" s="6"/>
      <c r="M195" s="7">
        <v>46266</v>
      </c>
      <c r="N195" s="7" t="s">
        <v>76</v>
      </c>
      <c r="O195" s="7" t="s">
        <v>76</v>
      </c>
      <c r="P195" s="6" t="s">
        <v>44</v>
      </c>
      <c r="Q195" s="8" t="s">
        <v>1116</v>
      </c>
      <c r="R195" t="str">
        <f>HYPERLINK("https://docs.wto.org/imrd/directdoc.asp?DDFDocuments/t/G/TBTN26/UKR392.docx", "https://docs.wto.org/imrd/directdoc.asp?DDFDocuments/t/G/TBTN26/UKR392.docx")</f>
        <v>https://docs.wto.org/imrd/directdoc.asp?DDFDocuments/t/G/TBTN26/UKR392.docx</v>
      </c>
      <c r="S195" t="str">
        <f>HYPERLINK("https://docs.wto.org/imrd/directdoc.asp?DDFDocuments/u/G/TBTN26/UKR392.docx", "https://docs.wto.org/imrd/directdoc.asp?DDFDocuments/u/G/TBTN26/UKR392.docx")</f>
        <v>https://docs.wto.org/imrd/directdoc.asp?DDFDocuments/u/G/TBTN26/UKR392.docx</v>
      </c>
      <c r="T195" t="str">
        <f>HYPERLINK("https://docs.wto.org/imrd/directdoc.asp?DDFDocuments/v/G/TBTN26/UKR392.docx", "https://docs.wto.org/imrd/directdoc.asp?DDFDocuments/v/G/TBTN26/UKR392.docx")</f>
        <v>https://docs.wto.org/imrd/directdoc.asp?DDFDocuments/v/G/TBTN26/UKR392.docx</v>
      </c>
      <c r="U195" t="s">
        <v>46</v>
      </c>
      <c r="V195" t="s">
        <v>47</v>
      </c>
      <c r="W195" t="s">
        <v>46</v>
      </c>
      <c r="X195" t="s">
        <v>47</v>
      </c>
      <c r="Y195" t="s">
        <v>47</v>
      </c>
      <c r="Z195" t="s">
        <v>47</v>
      </c>
      <c r="AA195" t="s">
        <v>47</v>
      </c>
      <c r="AB195" s="2" t="s">
        <v>1117</v>
      </c>
      <c r="AC195" t="s">
        <v>42</v>
      </c>
      <c r="AD195" t="s">
        <v>42</v>
      </c>
      <c r="AE195" t="s">
        <v>42</v>
      </c>
      <c r="AF195" t="s">
        <v>42</v>
      </c>
      <c r="AG195" t="s">
        <v>42</v>
      </c>
      <c r="AH195" s="2" t="s">
        <v>42</v>
      </c>
    </row>
    <row r="196" spans="1:34" ht="60" x14ac:dyDescent="0.25">
      <c r="A196" s="8" t="s">
        <v>1121</v>
      </c>
      <c r="B196" s="6" t="s">
        <v>1118</v>
      </c>
      <c r="C196" s="7">
        <v>46205</v>
      </c>
      <c r="D196" s="9" t="str">
        <f>HYPERLINK("https://www.epingalert.org/en/Search?viewData= G/TBT/N/DMA/29"," G/TBT/N/DMA/29")</f>
        <v xml:space="preserve"> G/TBT/N/DMA/29</v>
      </c>
      <c r="E196" s="8" t="s">
        <v>1119</v>
      </c>
      <c r="F196" s="8" t="s">
        <v>1120</v>
      </c>
      <c r="G196" s="8" t="s">
        <v>1122</v>
      </c>
      <c r="H196" s="8" t="s">
        <v>1123</v>
      </c>
      <c r="I196" s="8" t="s">
        <v>1124</v>
      </c>
      <c r="J196" s="8" t="s">
        <v>1125</v>
      </c>
      <c r="K196" s="8" t="s">
        <v>143</v>
      </c>
      <c r="L196" s="6"/>
      <c r="M196" s="7">
        <v>46265</v>
      </c>
      <c r="N196" s="7">
        <v>46478</v>
      </c>
      <c r="O196" s="7">
        <v>46844</v>
      </c>
      <c r="P196" s="6" t="s">
        <v>44</v>
      </c>
      <c r="Q196" s="8" t="s">
        <v>1126</v>
      </c>
      <c r="R196" t="str">
        <f>HYPERLINK("https://docs.wto.org/imrd/directdoc.asp?DDFDocuments/t/G/TBTN26/DMA29.docx", "https://docs.wto.org/imrd/directdoc.asp?DDFDocuments/t/G/TBTN26/DMA29.docx")</f>
        <v>https://docs.wto.org/imrd/directdoc.asp?DDFDocuments/t/G/TBTN26/DMA29.docx</v>
      </c>
      <c r="S196" t="str">
        <f>HYPERLINK("https://docs.wto.org/imrd/directdoc.asp?DDFDocuments/u/G/TBTN26/DMA29.docx", "https://docs.wto.org/imrd/directdoc.asp?DDFDocuments/u/G/TBTN26/DMA29.docx")</f>
        <v>https://docs.wto.org/imrd/directdoc.asp?DDFDocuments/u/G/TBTN26/DMA29.docx</v>
      </c>
      <c r="T196" t="str">
        <f>HYPERLINK("https://docs.wto.org/imrd/directdoc.asp?DDFDocuments/v/G/TBTN26/DMA29.docx", "https://docs.wto.org/imrd/directdoc.asp?DDFDocuments/v/G/TBTN26/DMA29.docx")</f>
        <v>https://docs.wto.org/imrd/directdoc.asp?DDFDocuments/v/G/TBTN26/DMA29.docx</v>
      </c>
      <c r="U196" t="s">
        <v>46</v>
      </c>
      <c r="V196" t="s">
        <v>47</v>
      </c>
      <c r="W196" t="s">
        <v>47</v>
      </c>
      <c r="X196" t="s">
        <v>47</v>
      </c>
      <c r="Y196" t="s">
        <v>47</v>
      </c>
      <c r="Z196" t="s">
        <v>47</v>
      </c>
      <c r="AA196" t="s">
        <v>47</v>
      </c>
      <c r="AB196" s="2" t="s">
        <v>1127</v>
      </c>
      <c r="AC196" t="s">
        <v>42</v>
      </c>
      <c r="AD196" t="s">
        <v>42</v>
      </c>
      <c r="AE196" t="s">
        <v>42</v>
      </c>
      <c r="AF196" t="s">
        <v>42</v>
      </c>
      <c r="AG196" t="s">
        <v>42</v>
      </c>
      <c r="AH196" s="2" t="s">
        <v>42</v>
      </c>
    </row>
    <row r="197" spans="1:34" ht="45" x14ac:dyDescent="0.25">
      <c r="A197" s="8" t="s">
        <v>1130</v>
      </c>
      <c r="B197" s="6" t="s">
        <v>1118</v>
      </c>
      <c r="C197" s="7">
        <v>46205</v>
      </c>
      <c r="D197" s="9" t="str">
        <f>HYPERLINK("https://www.epingalert.org/en/Search?viewData= G/TBT/N/DMA/30"," G/TBT/N/DMA/30")</f>
        <v xml:space="preserve"> G/TBT/N/DMA/30</v>
      </c>
      <c r="E197" s="8" t="s">
        <v>1128</v>
      </c>
      <c r="F197" s="8" t="s">
        <v>1129</v>
      </c>
      <c r="G197" s="8" t="s">
        <v>42</v>
      </c>
      <c r="H197" s="8" t="s">
        <v>1131</v>
      </c>
      <c r="I197" s="8" t="s">
        <v>1132</v>
      </c>
      <c r="J197" s="8" t="s">
        <v>1133</v>
      </c>
      <c r="K197" s="8" t="s">
        <v>42</v>
      </c>
      <c r="L197" s="6"/>
      <c r="M197" s="7">
        <v>46265</v>
      </c>
      <c r="N197" s="7">
        <v>46478</v>
      </c>
      <c r="O197" s="7">
        <v>46844</v>
      </c>
      <c r="P197" s="6" t="s">
        <v>44</v>
      </c>
      <c r="Q197" s="8" t="s">
        <v>1134</v>
      </c>
      <c r="R197" t="str">
        <f>HYPERLINK("https://docs.wto.org/imrd/directdoc.asp?DDFDocuments/t/G/TBTN26/DMA30.docx", "https://docs.wto.org/imrd/directdoc.asp?DDFDocuments/t/G/TBTN26/DMA30.docx")</f>
        <v>https://docs.wto.org/imrd/directdoc.asp?DDFDocuments/t/G/TBTN26/DMA30.docx</v>
      </c>
      <c r="S197" t="str">
        <f>HYPERLINK("https://docs.wto.org/imrd/directdoc.asp?DDFDocuments/u/G/TBTN26/DMA30.docx", "https://docs.wto.org/imrd/directdoc.asp?DDFDocuments/u/G/TBTN26/DMA30.docx")</f>
        <v>https://docs.wto.org/imrd/directdoc.asp?DDFDocuments/u/G/TBTN26/DMA30.docx</v>
      </c>
      <c r="T197" t="str">
        <f>HYPERLINK("https://docs.wto.org/imrd/directdoc.asp?DDFDocuments/v/G/TBTN26/DMA30.docx", "https://docs.wto.org/imrd/directdoc.asp?DDFDocuments/v/G/TBTN26/DMA30.docx")</f>
        <v>https://docs.wto.org/imrd/directdoc.asp?DDFDocuments/v/G/TBTN26/DMA30.docx</v>
      </c>
      <c r="U197" t="s">
        <v>46</v>
      </c>
      <c r="V197" t="s">
        <v>47</v>
      </c>
      <c r="W197" t="s">
        <v>47</v>
      </c>
      <c r="X197" t="s">
        <v>47</v>
      </c>
      <c r="Y197" t="s">
        <v>47</v>
      </c>
      <c r="Z197" t="s">
        <v>47</v>
      </c>
      <c r="AA197" t="s">
        <v>47</v>
      </c>
      <c r="AB197" s="2" t="s">
        <v>1135</v>
      </c>
      <c r="AC197" t="s">
        <v>42</v>
      </c>
      <c r="AD197" t="s">
        <v>42</v>
      </c>
      <c r="AE197" t="s">
        <v>42</v>
      </c>
      <c r="AF197" t="s">
        <v>42</v>
      </c>
      <c r="AG197" t="s">
        <v>42</v>
      </c>
      <c r="AH197" s="2" t="s">
        <v>42</v>
      </c>
    </row>
    <row r="198" spans="1:34" ht="300" x14ac:dyDescent="0.25">
      <c r="A198" s="8" t="s">
        <v>1138</v>
      </c>
      <c r="B198" s="6" t="s">
        <v>127</v>
      </c>
      <c r="C198" s="7">
        <v>46205</v>
      </c>
      <c r="D198" s="9" t="str">
        <f>HYPERLINK("https://www.epingalert.org/en/Search?viewData= G/TBT/N/EU/1218"," G/TBT/N/EU/1218")</f>
        <v xml:space="preserve"> G/TBT/N/EU/1218</v>
      </c>
      <c r="E198" s="8" t="s">
        <v>1136</v>
      </c>
      <c r="F198" s="8" t="s">
        <v>1137</v>
      </c>
      <c r="G198" s="8" t="s">
        <v>42</v>
      </c>
      <c r="H198" s="8" t="s">
        <v>1131</v>
      </c>
      <c r="I198" s="8" t="s">
        <v>1139</v>
      </c>
      <c r="J198" s="8" t="s">
        <v>1140</v>
      </c>
      <c r="K198" s="8" t="s">
        <v>42</v>
      </c>
      <c r="L198" s="6"/>
      <c r="M198" s="7">
        <v>46265</v>
      </c>
      <c r="N198" s="7" t="s">
        <v>55</v>
      </c>
      <c r="O198" s="7" t="s">
        <v>1141</v>
      </c>
      <c r="P198" s="6" t="s">
        <v>44</v>
      </c>
      <c r="Q198" s="8" t="s">
        <v>1142</v>
      </c>
      <c r="R198" t="str">
        <f>HYPERLINK("https://docs.wto.org/imrd/directdoc.asp?DDFDocuments/t/G/TBTN26/EU1218.docx", "https://docs.wto.org/imrd/directdoc.asp?DDFDocuments/t/G/TBTN26/EU1218.docx")</f>
        <v>https://docs.wto.org/imrd/directdoc.asp?DDFDocuments/t/G/TBTN26/EU1218.docx</v>
      </c>
      <c r="S198" t="str">
        <f>HYPERLINK("https://docs.wto.org/imrd/directdoc.asp?DDFDocuments/u/G/TBTN26/EU1218.docx", "https://docs.wto.org/imrd/directdoc.asp?DDFDocuments/u/G/TBTN26/EU1218.docx")</f>
        <v>https://docs.wto.org/imrd/directdoc.asp?DDFDocuments/u/G/TBTN26/EU1218.docx</v>
      </c>
      <c r="T198" t="str">
        <f>HYPERLINK("https://docs.wto.org/imrd/directdoc.asp?DDFDocuments/v/G/TBTN26/EU1218.docx", "https://docs.wto.org/imrd/directdoc.asp?DDFDocuments/v/G/TBTN26/EU1218.docx")</f>
        <v>https://docs.wto.org/imrd/directdoc.asp?DDFDocuments/v/G/TBTN26/EU1218.docx</v>
      </c>
      <c r="U198" t="s">
        <v>46</v>
      </c>
      <c r="V198" t="s">
        <v>47</v>
      </c>
      <c r="W198" t="s">
        <v>47</v>
      </c>
      <c r="X198" t="s">
        <v>47</v>
      </c>
      <c r="Y198" t="s">
        <v>47</v>
      </c>
      <c r="Z198" t="s">
        <v>47</v>
      </c>
      <c r="AA198" t="s">
        <v>47</v>
      </c>
      <c r="AB198" s="2" t="s">
        <v>1143</v>
      </c>
      <c r="AC198" t="s">
        <v>42</v>
      </c>
      <c r="AD198" t="s">
        <v>42</v>
      </c>
      <c r="AE198" t="s">
        <v>42</v>
      </c>
      <c r="AF198" t="s">
        <v>42</v>
      </c>
      <c r="AG198" t="s">
        <v>42</v>
      </c>
      <c r="AH198" s="2" t="s">
        <v>42</v>
      </c>
    </row>
    <row r="199" spans="1:34" ht="120" x14ac:dyDescent="0.25">
      <c r="A199" s="8" t="s">
        <v>1146</v>
      </c>
      <c r="B199" s="6" t="s">
        <v>154</v>
      </c>
      <c r="C199" s="7">
        <v>46205</v>
      </c>
      <c r="D199" s="9" t="str">
        <f>HYPERLINK("https://www.epingalert.org/en/Search?viewData= G/TBT/N/KOR/1359"," G/TBT/N/KOR/1359")</f>
        <v xml:space="preserve"> G/TBT/N/KOR/1359</v>
      </c>
      <c r="E199" s="8" t="s">
        <v>1144</v>
      </c>
      <c r="F199" s="8" t="s">
        <v>1145</v>
      </c>
      <c r="G199" s="8" t="s">
        <v>1147</v>
      </c>
      <c r="H199" s="8" t="s">
        <v>1148</v>
      </c>
      <c r="I199" s="8" t="s">
        <v>788</v>
      </c>
      <c r="J199" s="8" t="s">
        <v>42</v>
      </c>
      <c r="K199" s="8" t="s">
        <v>42</v>
      </c>
      <c r="L199" s="6"/>
      <c r="M199" s="7">
        <v>46265</v>
      </c>
      <c r="N199" s="7" t="s">
        <v>76</v>
      </c>
      <c r="O199" s="7" t="s">
        <v>76</v>
      </c>
      <c r="P199" s="6" t="s">
        <v>44</v>
      </c>
      <c r="Q199" s="8" t="s">
        <v>1149</v>
      </c>
      <c r="R199" t="str">
        <f>HYPERLINK("https://docs.wto.org/imrd/directdoc.asp?DDFDocuments/t/G/TBTN26/KOR1359.docx", "https://docs.wto.org/imrd/directdoc.asp?DDFDocuments/t/G/TBTN26/KOR1359.docx")</f>
        <v>https://docs.wto.org/imrd/directdoc.asp?DDFDocuments/t/G/TBTN26/KOR1359.docx</v>
      </c>
      <c r="S199" t="str">
        <f>HYPERLINK("https://docs.wto.org/imrd/directdoc.asp?DDFDocuments/u/G/TBTN26/KOR1359.docx", "https://docs.wto.org/imrd/directdoc.asp?DDFDocuments/u/G/TBTN26/KOR1359.docx")</f>
        <v>https://docs.wto.org/imrd/directdoc.asp?DDFDocuments/u/G/TBTN26/KOR1359.docx</v>
      </c>
      <c r="T199" t="str">
        <f>HYPERLINK("https://docs.wto.org/imrd/directdoc.asp?DDFDocuments/v/G/TBTN26/KOR1359.docx", "https://docs.wto.org/imrd/directdoc.asp?DDFDocuments/v/G/TBTN26/KOR1359.docx")</f>
        <v>https://docs.wto.org/imrd/directdoc.asp?DDFDocuments/v/G/TBTN26/KOR1359.docx</v>
      </c>
      <c r="U199" t="s">
        <v>46</v>
      </c>
      <c r="V199" t="s">
        <v>47</v>
      </c>
      <c r="W199" t="s">
        <v>46</v>
      </c>
      <c r="X199" t="s">
        <v>47</v>
      </c>
      <c r="Y199" t="s">
        <v>47</v>
      </c>
      <c r="Z199" t="s">
        <v>47</v>
      </c>
      <c r="AA199" t="s">
        <v>47</v>
      </c>
      <c r="AB199" s="2" t="s">
        <v>1150</v>
      </c>
      <c r="AC199" t="s">
        <v>42</v>
      </c>
      <c r="AD199" t="s">
        <v>42</v>
      </c>
      <c r="AE199" t="s">
        <v>42</v>
      </c>
      <c r="AF199" t="s">
        <v>42</v>
      </c>
      <c r="AG199" t="s">
        <v>42</v>
      </c>
      <c r="AH199" s="2" t="s">
        <v>42</v>
      </c>
    </row>
    <row r="200" spans="1:34" ht="240" x14ac:dyDescent="0.25">
      <c r="A200" s="8" t="s">
        <v>1154</v>
      </c>
      <c r="B200" s="6" t="s">
        <v>1151</v>
      </c>
      <c r="C200" s="7">
        <v>46205</v>
      </c>
      <c r="D200" s="9" t="str">
        <f>HYPERLINK("https://www.epingalert.org/en/Search?viewData= G/TBT/N/PER/179"," G/TBT/N/PER/179")</f>
        <v xml:space="preserve"> G/TBT/N/PER/179</v>
      </c>
      <c r="E200" s="8" t="s">
        <v>1152</v>
      </c>
      <c r="F200" s="8" t="s">
        <v>1153</v>
      </c>
      <c r="G200" s="8" t="s">
        <v>1155</v>
      </c>
      <c r="H200" s="8" t="s">
        <v>1156</v>
      </c>
      <c r="I200" s="8" t="s">
        <v>132</v>
      </c>
      <c r="J200" s="8" t="s">
        <v>42</v>
      </c>
      <c r="K200" s="8" t="s">
        <v>151</v>
      </c>
      <c r="L200" s="6"/>
      <c r="M200" s="7">
        <v>46265</v>
      </c>
      <c r="N200" s="7" t="s">
        <v>76</v>
      </c>
      <c r="O200" s="7" t="s">
        <v>1157</v>
      </c>
      <c r="P200" s="6" t="s">
        <v>44</v>
      </c>
      <c r="Q200" s="8" t="s">
        <v>1158</v>
      </c>
      <c r="R200" t="str">
        <f>HYPERLINK("https://docs.wto.org/imrd/directdoc.asp?DDFDocuments/t/G/TBTN26/PER179.docx", "https://docs.wto.org/imrd/directdoc.asp?DDFDocuments/t/G/TBTN26/PER179.docx")</f>
        <v>https://docs.wto.org/imrd/directdoc.asp?DDFDocuments/t/G/TBTN26/PER179.docx</v>
      </c>
      <c r="S200" t="str">
        <f>HYPERLINK("https://docs.wto.org/imrd/directdoc.asp?DDFDocuments/u/G/TBTN26/PER179.docx", "https://docs.wto.org/imrd/directdoc.asp?DDFDocuments/u/G/TBTN26/PER179.docx")</f>
        <v>https://docs.wto.org/imrd/directdoc.asp?DDFDocuments/u/G/TBTN26/PER179.docx</v>
      </c>
      <c r="T200" t="str">
        <f>HYPERLINK("https://docs.wto.org/imrd/directdoc.asp?DDFDocuments/v/G/TBTN26/PER179.docx", "https://docs.wto.org/imrd/directdoc.asp?DDFDocuments/v/G/TBTN26/PER179.docx")</f>
        <v>https://docs.wto.org/imrd/directdoc.asp?DDFDocuments/v/G/TBTN26/PER179.docx</v>
      </c>
      <c r="U200" t="s">
        <v>46</v>
      </c>
      <c r="V200" t="s">
        <v>47</v>
      </c>
      <c r="W200" t="s">
        <v>47</v>
      </c>
      <c r="X200" t="s">
        <v>47</v>
      </c>
      <c r="Y200" t="s">
        <v>47</v>
      </c>
      <c r="Z200" t="s">
        <v>47</v>
      </c>
      <c r="AA200" t="s">
        <v>47</v>
      </c>
      <c r="AB200" s="2" t="s">
        <v>1159</v>
      </c>
      <c r="AC200" t="s">
        <v>42</v>
      </c>
      <c r="AD200" t="s">
        <v>42</v>
      </c>
      <c r="AE200" t="s">
        <v>42</v>
      </c>
      <c r="AF200" t="s">
        <v>42</v>
      </c>
      <c r="AG200" t="s">
        <v>42</v>
      </c>
      <c r="AH200" s="2" t="s">
        <v>42</v>
      </c>
    </row>
    <row r="201" spans="1:34" ht="345" x14ac:dyDescent="0.25">
      <c r="A201" s="8" t="s">
        <v>1162</v>
      </c>
      <c r="B201" s="6" t="s">
        <v>287</v>
      </c>
      <c r="C201" s="7">
        <v>46205</v>
      </c>
      <c r="D201" s="9" t="str">
        <f>HYPERLINK("https://www.epingalert.org/en/Search?viewData= G/TBT/N/THA/811"," G/TBT/N/THA/811")</f>
        <v xml:space="preserve"> G/TBT/N/THA/811</v>
      </c>
      <c r="E201" s="8" t="s">
        <v>1160</v>
      </c>
      <c r="F201" s="8" t="s">
        <v>1161</v>
      </c>
      <c r="G201" s="8" t="s">
        <v>42</v>
      </c>
      <c r="H201" s="8" t="s">
        <v>416</v>
      </c>
      <c r="I201" s="8" t="s">
        <v>64</v>
      </c>
      <c r="J201" s="8" t="s">
        <v>1163</v>
      </c>
      <c r="K201" s="8" t="s">
        <v>42</v>
      </c>
      <c r="L201" s="6"/>
      <c r="M201" s="7">
        <v>46265</v>
      </c>
      <c r="N201" s="7" t="s">
        <v>76</v>
      </c>
      <c r="O201" s="7" t="s">
        <v>292</v>
      </c>
      <c r="P201" s="6" t="s">
        <v>44</v>
      </c>
      <c r="Q201" s="8" t="s">
        <v>1164</v>
      </c>
      <c r="R201" t="str">
        <f>HYPERLINK("https://docs.wto.org/imrd/directdoc.asp?DDFDocuments/t/G/TBTN26/THA811.docx", "https://docs.wto.org/imrd/directdoc.asp?DDFDocuments/t/G/TBTN26/THA811.docx")</f>
        <v>https://docs.wto.org/imrd/directdoc.asp?DDFDocuments/t/G/TBTN26/THA811.docx</v>
      </c>
      <c r="S201" t="str">
        <f>HYPERLINK("https://docs.wto.org/imrd/directdoc.asp?DDFDocuments/u/G/TBTN26/THA811.docx", "https://docs.wto.org/imrd/directdoc.asp?DDFDocuments/u/G/TBTN26/THA811.docx")</f>
        <v>https://docs.wto.org/imrd/directdoc.asp?DDFDocuments/u/G/TBTN26/THA811.docx</v>
      </c>
      <c r="T201" t="str">
        <f>HYPERLINK("https://docs.wto.org/imrd/directdoc.asp?DDFDocuments/v/G/TBTN26/THA811.docx", "https://docs.wto.org/imrd/directdoc.asp?DDFDocuments/v/G/TBTN26/THA811.docx")</f>
        <v>https://docs.wto.org/imrd/directdoc.asp?DDFDocuments/v/G/TBTN26/THA811.docx</v>
      </c>
      <c r="U201" t="s">
        <v>46</v>
      </c>
      <c r="V201" t="s">
        <v>47</v>
      </c>
      <c r="W201" t="s">
        <v>47</v>
      </c>
      <c r="X201" t="s">
        <v>47</v>
      </c>
      <c r="Y201" t="s">
        <v>47</v>
      </c>
      <c r="Z201" t="s">
        <v>47</v>
      </c>
      <c r="AA201" t="s">
        <v>47</v>
      </c>
      <c r="AB201" s="2" t="s">
        <v>1165</v>
      </c>
      <c r="AC201" t="s">
        <v>42</v>
      </c>
      <c r="AD201" t="s">
        <v>42</v>
      </c>
      <c r="AE201" t="s">
        <v>42</v>
      </c>
      <c r="AF201" t="s">
        <v>42</v>
      </c>
      <c r="AG201" t="s">
        <v>42</v>
      </c>
      <c r="AH201" s="2" t="s">
        <v>42</v>
      </c>
    </row>
    <row r="202" spans="1:34" ht="60" x14ac:dyDescent="0.25">
      <c r="A202" s="8" t="s">
        <v>1167</v>
      </c>
      <c r="B202" s="6" t="s">
        <v>1166</v>
      </c>
      <c r="C202" s="7">
        <v>46204</v>
      </c>
      <c r="D202" s="9" t="str">
        <f t="shared" ref="D202:D208" si="0">HYPERLINK("https://www.epingalert.org/en/Search?viewData= G/TBT/N/ARE/704, G/TBT/N/BHR/781, G/TBT/N/KWT/765, G/TBT/N/OMN/604, G/TBT/N/QAT/755, G/TBT/N/SAU/1438, G/TBT/N/YEM/352"," G/TBT/N/ARE/704, G/TBT/N/BHR/781, G/TBT/N/KWT/765, G/TBT/N/OMN/604, G/TBT/N/QAT/755, G/TBT/N/SAU/1438, G/TBT/N/YEM/352")</f>
        <v xml:space="preserve"> G/TBT/N/ARE/704, G/TBT/N/BHR/781, G/TBT/N/KWT/765, G/TBT/N/OMN/604, G/TBT/N/QAT/755, G/TBT/N/SAU/1438, G/TBT/N/YEM/352</v>
      </c>
      <c r="E202" s="8" t="s">
        <v>1167</v>
      </c>
      <c r="F202" s="8" t="s">
        <v>1168</v>
      </c>
      <c r="G202" s="8" t="s">
        <v>1169</v>
      </c>
      <c r="H202" s="8" t="s">
        <v>141</v>
      </c>
      <c r="I202" s="8" t="s">
        <v>1170</v>
      </c>
      <c r="J202" s="8" t="s">
        <v>42</v>
      </c>
      <c r="K202" s="8" t="s">
        <v>143</v>
      </c>
      <c r="L202" s="6"/>
      <c r="M202" s="7">
        <v>46264</v>
      </c>
      <c r="N202" s="7" t="s">
        <v>76</v>
      </c>
      <c r="O202" s="7" t="s">
        <v>76</v>
      </c>
      <c r="P202" s="6" t="s">
        <v>44</v>
      </c>
      <c r="Q202" s="8" t="s">
        <v>1171</v>
      </c>
      <c r="R202" t="str">
        <f t="shared" ref="R202:R208" si="1">HYPERLINK("https://docs.wto.org/imrd/directdoc.asp?DDFDocuments/t/G/TBTN26/ARE704.docx", "https://docs.wto.org/imrd/directdoc.asp?DDFDocuments/t/G/TBTN26/ARE704.docx")</f>
        <v>https://docs.wto.org/imrd/directdoc.asp?DDFDocuments/t/G/TBTN26/ARE704.docx</v>
      </c>
      <c r="S202" t="str">
        <f t="shared" ref="S202:S208" si="2">HYPERLINK("https://docs.wto.org/imrd/directdoc.asp?DDFDocuments/u/G/TBTN26/ARE704.docx", "https://docs.wto.org/imrd/directdoc.asp?DDFDocuments/u/G/TBTN26/ARE704.docx")</f>
        <v>https://docs.wto.org/imrd/directdoc.asp?DDFDocuments/u/G/TBTN26/ARE704.docx</v>
      </c>
      <c r="T202" t="str">
        <f t="shared" ref="T202:T208" si="3">HYPERLINK("https://docs.wto.org/imrd/directdoc.asp?DDFDocuments/v/G/TBTN26/ARE704.docx", "https://docs.wto.org/imrd/directdoc.asp?DDFDocuments/v/G/TBTN26/ARE704.docx")</f>
        <v>https://docs.wto.org/imrd/directdoc.asp?DDFDocuments/v/G/TBTN26/ARE704.docx</v>
      </c>
      <c r="U202" t="s">
        <v>46</v>
      </c>
      <c r="V202" t="s">
        <v>47</v>
      </c>
      <c r="W202" t="s">
        <v>47</v>
      </c>
      <c r="X202" t="s">
        <v>47</v>
      </c>
      <c r="Y202" t="s">
        <v>47</v>
      </c>
      <c r="Z202" t="s">
        <v>47</v>
      </c>
      <c r="AA202" t="s">
        <v>47</v>
      </c>
      <c r="AB202" s="2" t="s">
        <v>1172</v>
      </c>
      <c r="AC202" t="s">
        <v>42</v>
      </c>
      <c r="AD202" t="s">
        <v>42</v>
      </c>
      <c r="AE202" t="s">
        <v>42</v>
      </c>
      <c r="AF202" t="s">
        <v>42</v>
      </c>
      <c r="AG202" t="s">
        <v>42</v>
      </c>
      <c r="AH202" s="2" t="s">
        <v>42</v>
      </c>
    </row>
    <row r="203" spans="1:34" ht="60" x14ac:dyDescent="0.25">
      <c r="A203" s="8" t="s">
        <v>1167</v>
      </c>
      <c r="B203" s="6" t="s">
        <v>1173</v>
      </c>
      <c r="C203" s="7">
        <v>46204</v>
      </c>
      <c r="D203" s="9" t="str">
        <f t="shared" si="0"/>
        <v xml:space="preserve"> G/TBT/N/ARE/704, G/TBT/N/BHR/781, G/TBT/N/KWT/765, G/TBT/N/OMN/604, G/TBT/N/QAT/755, G/TBT/N/SAU/1438, G/TBT/N/YEM/352</v>
      </c>
      <c r="E203" s="8" t="s">
        <v>1167</v>
      </c>
      <c r="F203" s="8" t="s">
        <v>1168</v>
      </c>
      <c r="G203" s="8" t="s">
        <v>1169</v>
      </c>
      <c r="H203" s="8" t="s">
        <v>141</v>
      </c>
      <c r="I203" s="8" t="s">
        <v>1170</v>
      </c>
      <c r="J203" s="8" t="s">
        <v>42</v>
      </c>
      <c r="K203" s="8" t="s">
        <v>143</v>
      </c>
      <c r="L203" s="6"/>
      <c r="M203" s="7">
        <v>46264</v>
      </c>
      <c r="N203" s="7" t="s">
        <v>76</v>
      </c>
      <c r="O203" s="7" t="s">
        <v>76</v>
      </c>
      <c r="P203" s="6" t="s">
        <v>44</v>
      </c>
      <c r="Q203" s="8" t="s">
        <v>1171</v>
      </c>
      <c r="R203" t="str">
        <f t="shared" si="1"/>
        <v>https://docs.wto.org/imrd/directdoc.asp?DDFDocuments/t/G/TBTN26/ARE704.docx</v>
      </c>
      <c r="S203" t="str">
        <f t="shared" si="2"/>
        <v>https://docs.wto.org/imrd/directdoc.asp?DDFDocuments/u/G/TBTN26/ARE704.docx</v>
      </c>
      <c r="T203" t="str">
        <f t="shared" si="3"/>
        <v>https://docs.wto.org/imrd/directdoc.asp?DDFDocuments/v/G/TBTN26/ARE704.docx</v>
      </c>
      <c r="U203" t="s">
        <v>46</v>
      </c>
      <c r="V203" t="s">
        <v>47</v>
      </c>
      <c r="W203" t="s">
        <v>47</v>
      </c>
      <c r="X203" t="s">
        <v>47</v>
      </c>
      <c r="Y203" t="s">
        <v>47</v>
      </c>
      <c r="Z203" t="s">
        <v>47</v>
      </c>
      <c r="AA203" t="s">
        <v>47</v>
      </c>
      <c r="AB203" s="2" t="s">
        <v>1172</v>
      </c>
      <c r="AC203" t="s">
        <v>42</v>
      </c>
      <c r="AD203" t="s">
        <v>42</v>
      </c>
      <c r="AE203" t="s">
        <v>42</v>
      </c>
      <c r="AF203" t="s">
        <v>42</v>
      </c>
      <c r="AG203" t="s">
        <v>42</v>
      </c>
      <c r="AH203" s="2" t="s">
        <v>42</v>
      </c>
    </row>
    <row r="204" spans="1:34" ht="60" x14ac:dyDescent="0.25">
      <c r="A204" s="8" t="s">
        <v>1167</v>
      </c>
      <c r="B204" s="6" t="s">
        <v>1174</v>
      </c>
      <c r="C204" s="7">
        <v>46204</v>
      </c>
      <c r="D204" s="9" t="str">
        <f t="shared" si="0"/>
        <v xml:space="preserve"> G/TBT/N/ARE/704, G/TBT/N/BHR/781, G/TBT/N/KWT/765, G/TBT/N/OMN/604, G/TBT/N/QAT/755, G/TBT/N/SAU/1438, G/TBT/N/YEM/352</v>
      </c>
      <c r="E204" s="8" t="s">
        <v>1167</v>
      </c>
      <c r="F204" s="8" t="s">
        <v>1168</v>
      </c>
      <c r="G204" s="8" t="s">
        <v>1169</v>
      </c>
      <c r="H204" s="8" t="s">
        <v>141</v>
      </c>
      <c r="I204" s="8" t="s">
        <v>1170</v>
      </c>
      <c r="J204" s="8" t="s">
        <v>42</v>
      </c>
      <c r="K204" s="8" t="s">
        <v>143</v>
      </c>
      <c r="L204" s="6"/>
      <c r="M204" s="7">
        <v>46264</v>
      </c>
      <c r="N204" s="7" t="s">
        <v>76</v>
      </c>
      <c r="O204" s="7" t="s">
        <v>76</v>
      </c>
      <c r="P204" s="6" t="s">
        <v>44</v>
      </c>
      <c r="Q204" s="8" t="s">
        <v>1171</v>
      </c>
      <c r="R204" t="str">
        <f t="shared" si="1"/>
        <v>https://docs.wto.org/imrd/directdoc.asp?DDFDocuments/t/G/TBTN26/ARE704.docx</v>
      </c>
      <c r="S204" t="str">
        <f t="shared" si="2"/>
        <v>https://docs.wto.org/imrd/directdoc.asp?DDFDocuments/u/G/TBTN26/ARE704.docx</v>
      </c>
      <c r="T204" t="str">
        <f t="shared" si="3"/>
        <v>https://docs.wto.org/imrd/directdoc.asp?DDFDocuments/v/G/TBTN26/ARE704.docx</v>
      </c>
      <c r="U204" t="s">
        <v>46</v>
      </c>
      <c r="V204" t="s">
        <v>47</v>
      </c>
      <c r="W204" t="s">
        <v>47</v>
      </c>
      <c r="X204" t="s">
        <v>47</v>
      </c>
      <c r="Y204" t="s">
        <v>47</v>
      </c>
      <c r="Z204" t="s">
        <v>47</v>
      </c>
      <c r="AA204" t="s">
        <v>47</v>
      </c>
      <c r="AB204" s="2" t="s">
        <v>1172</v>
      </c>
      <c r="AC204" t="s">
        <v>42</v>
      </c>
      <c r="AD204" t="s">
        <v>42</v>
      </c>
      <c r="AE204" t="s">
        <v>42</v>
      </c>
      <c r="AF204" t="s">
        <v>42</v>
      </c>
      <c r="AG204" t="s">
        <v>42</v>
      </c>
      <c r="AH204" s="2" t="s">
        <v>42</v>
      </c>
    </row>
    <row r="205" spans="1:34" ht="60" x14ac:dyDescent="0.25">
      <c r="A205" s="8" t="s">
        <v>1167</v>
      </c>
      <c r="B205" s="6" t="s">
        <v>1175</v>
      </c>
      <c r="C205" s="7">
        <v>46204</v>
      </c>
      <c r="D205" s="9" t="str">
        <f t="shared" si="0"/>
        <v xml:space="preserve"> G/TBT/N/ARE/704, G/TBT/N/BHR/781, G/TBT/N/KWT/765, G/TBT/N/OMN/604, G/TBT/N/QAT/755, G/TBT/N/SAU/1438, G/TBT/N/YEM/352</v>
      </c>
      <c r="E205" s="8" t="s">
        <v>1167</v>
      </c>
      <c r="F205" s="8" t="s">
        <v>1168</v>
      </c>
      <c r="G205" s="8" t="s">
        <v>1169</v>
      </c>
      <c r="H205" s="8" t="s">
        <v>141</v>
      </c>
      <c r="I205" s="8" t="s">
        <v>1170</v>
      </c>
      <c r="J205" s="8" t="s">
        <v>42</v>
      </c>
      <c r="K205" s="8" t="s">
        <v>143</v>
      </c>
      <c r="L205" s="6"/>
      <c r="M205" s="7">
        <v>46264</v>
      </c>
      <c r="N205" s="7" t="s">
        <v>76</v>
      </c>
      <c r="O205" s="7" t="s">
        <v>76</v>
      </c>
      <c r="P205" s="6" t="s">
        <v>44</v>
      </c>
      <c r="Q205" s="8" t="s">
        <v>1171</v>
      </c>
      <c r="R205" t="str">
        <f t="shared" si="1"/>
        <v>https://docs.wto.org/imrd/directdoc.asp?DDFDocuments/t/G/TBTN26/ARE704.docx</v>
      </c>
      <c r="S205" t="str">
        <f t="shared" si="2"/>
        <v>https://docs.wto.org/imrd/directdoc.asp?DDFDocuments/u/G/TBTN26/ARE704.docx</v>
      </c>
      <c r="T205" t="str">
        <f t="shared" si="3"/>
        <v>https://docs.wto.org/imrd/directdoc.asp?DDFDocuments/v/G/TBTN26/ARE704.docx</v>
      </c>
      <c r="U205" t="s">
        <v>46</v>
      </c>
      <c r="V205" t="s">
        <v>47</v>
      </c>
      <c r="W205" t="s">
        <v>47</v>
      </c>
      <c r="X205" t="s">
        <v>47</v>
      </c>
      <c r="Y205" t="s">
        <v>47</v>
      </c>
      <c r="Z205" t="s">
        <v>47</v>
      </c>
      <c r="AA205" t="s">
        <v>47</v>
      </c>
      <c r="AB205" s="2" t="s">
        <v>1172</v>
      </c>
      <c r="AC205" t="s">
        <v>42</v>
      </c>
      <c r="AD205" t="s">
        <v>42</v>
      </c>
      <c r="AE205" t="s">
        <v>42</v>
      </c>
      <c r="AF205" t="s">
        <v>42</v>
      </c>
      <c r="AG205" t="s">
        <v>42</v>
      </c>
      <c r="AH205" s="2" t="s">
        <v>42</v>
      </c>
    </row>
    <row r="206" spans="1:34" ht="60" x14ac:dyDescent="0.25">
      <c r="A206" s="8" t="s">
        <v>1167</v>
      </c>
      <c r="B206" s="6" t="s">
        <v>1176</v>
      </c>
      <c r="C206" s="7">
        <v>46204</v>
      </c>
      <c r="D206" s="9" t="str">
        <f t="shared" si="0"/>
        <v xml:space="preserve"> G/TBT/N/ARE/704, G/TBT/N/BHR/781, G/TBT/N/KWT/765, G/TBT/N/OMN/604, G/TBT/N/QAT/755, G/TBT/N/SAU/1438, G/TBT/N/YEM/352</v>
      </c>
      <c r="E206" s="8" t="s">
        <v>1167</v>
      </c>
      <c r="F206" s="8" t="s">
        <v>1168</v>
      </c>
      <c r="G206" s="8" t="s">
        <v>1169</v>
      </c>
      <c r="H206" s="8" t="s">
        <v>141</v>
      </c>
      <c r="I206" s="8" t="s">
        <v>1170</v>
      </c>
      <c r="J206" s="8" t="s">
        <v>42</v>
      </c>
      <c r="K206" s="8" t="s">
        <v>143</v>
      </c>
      <c r="L206" s="6"/>
      <c r="M206" s="7">
        <v>46264</v>
      </c>
      <c r="N206" s="7" t="s">
        <v>76</v>
      </c>
      <c r="O206" s="7" t="s">
        <v>76</v>
      </c>
      <c r="P206" s="6" t="s">
        <v>44</v>
      </c>
      <c r="Q206" s="8" t="s">
        <v>1171</v>
      </c>
      <c r="R206" t="str">
        <f t="shared" si="1"/>
        <v>https://docs.wto.org/imrd/directdoc.asp?DDFDocuments/t/G/TBTN26/ARE704.docx</v>
      </c>
      <c r="S206" t="str">
        <f t="shared" si="2"/>
        <v>https://docs.wto.org/imrd/directdoc.asp?DDFDocuments/u/G/TBTN26/ARE704.docx</v>
      </c>
      <c r="T206" t="str">
        <f t="shared" si="3"/>
        <v>https://docs.wto.org/imrd/directdoc.asp?DDFDocuments/v/G/TBTN26/ARE704.docx</v>
      </c>
      <c r="U206" t="s">
        <v>46</v>
      </c>
      <c r="V206" t="s">
        <v>47</v>
      </c>
      <c r="W206" t="s">
        <v>47</v>
      </c>
      <c r="X206" t="s">
        <v>47</v>
      </c>
      <c r="Y206" t="s">
        <v>47</v>
      </c>
      <c r="Z206" t="s">
        <v>47</v>
      </c>
      <c r="AA206" t="s">
        <v>47</v>
      </c>
      <c r="AB206" s="2" t="s">
        <v>1172</v>
      </c>
      <c r="AC206" t="s">
        <v>42</v>
      </c>
      <c r="AD206" t="s">
        <v>42</v>
      </c>
      <c r="AE206" t="s">
        <v>42</v>
      </c>
      <c r="AF206" t="s">
        <v>42</v>
      </c>
      <c r="AG206" t="s">
        <v>42</v>
      </c>
      <c r="AH206" s="2" t="s">
        <v>42</v>
      </c>
    </row>
    <row r="207" spans="1:34" ht="60" x14ac:dyDescent="0.25">
      <c r="A207" s="8" t="s">
        <v>1167</v>
      </c>
      <c r="B207" s="6" t="s">
        <v>386</v>
      </c>
      <c r="C207" s="7">
        <v>46204</v>
      </c>
      <c r="D207" s="9" t="str">
        <f t="shared" si="0"/>
        <v xml:space="preserve"> G/TBT/N/ARE/704, G/TBT/N/BHR/781, G/TBT/N/KWT/765, G/TBT/N/OMN/604, G/TBT/N/QAT/755, G/TBT/N/SAU/1438, G/TBT/N/YEM/352</v>
      </c>
      <c r="E207" s="8" t="s">
        <v>1167</v>
      </c>
      <c r="F207" s="8" t="s">
        <v>1168</v>
      </c>
      <c r="G207" s="8" t="s">
        <v>1169</v>
      </c>
      <c r="H207" s="8" t="s">
        <v>141</v>
      </c>
      <c r="I207" s="8" t="s">
        <v>1170</v>
      </c>
      <c r="J207" s="8" t="s">
        <v>42</v>
      </c>
      <c r="K207" s="8" t="s">
        <v>143</v>
      </c>
      <c r="L207" s="6"/>
      <c r="M207" s="7">
        <v>46264</v>
      </c>
      <c r="N207" s="7" t="s">
        <v>76</v>
      </c>
      <c r="O207" s="7" t="s">
        <v>76</v>
      </c>
      <c r="P207" s="6" t="s">
        <v>44</v>
      </c>
      <c r="Q207" s="8" t="s">
        <v>1171</v>
      </c>
      <c r="R207" t="str">
        <f t="shared" si="1"/>
        <v>https://docs.wto.org/imrd/directdoc.asp?DDFDocuments/t/G/TBTN26/ARE704.docx</v>
      </c>
      <c r="S207" t="str">
        <f t="shared" si="2"/>
        <v>https://docs.wto.org/imrd/directdoc.asp?DDFDocuments/u/G/TBTN26/ARE704.docx</v>
      </c>
      <c r="T207" t="str">
        <f t="shared" si="3"/>
        <v>https://docs.wto.org/imrd/directdoc.asp?DDFDocuments/v/G/TBTN26/ARE704.docx</v>
      </c>
      <c r="U207" t="s">
        <v>46</v>
      </c>
      <c r="V207" t="s">
        <v>47</v>
      </c>
      <c r="W207" t="s">
        <v>47</v>
      </c>
      <c r="X207" t="s">
        <v>47</v>
      </c>
      <c r="Y207" t="s">
        <v>47</v>
      </c>
      <c r="Z207" t="s">
        <v>47</v>
      </c>
      <c r="AA207" t="s">
        <v>47</v>
      </c>
      <c r="AB207" s="2" t="s">
        <v>1172</v>
      </c>
      <c r="AC207" t="s">
        <v>42</v>
      </c>
      <c r="AD207" t="s">
        <v>42</v>
      </c>
      <c r="AE207" t="s">
        <v>42</v>
      </c>
      <c r="AF207" t="s">
        <v>42</v>
      </c>
      <c r="AG207" t="s">
        <v>42</v>
      </c>
      <c r="AH207" s="2" t="s">
        <v>42</v>
      </c>
    </row>
    <row r="208" spans="1:34" ht="60" x14ac:dyDescent="0.25">
      <c r="A208" s="8" t="s">
        <v>1167</v>
      </c>
      <c r="B208" s="6" t="s">
        <v>1177</v>
      </c>
      <c r="C208" s="7">
        <v>46204</v>
      </c>
      <c r="D208" s="9" t="str">
        <f t="shared" si="0"/>
        <v xml:space="preserve"> G/TBT/N/ARE/704, G/TBT/N/BHR/781, G/TBT/N/KWT/765, G/TBT/N/OMN/604, G/TBT/N/QAT/755, G/TBT/N/SAU/1438, G/TBT/N/YEM/352</v>
      </c>
      <c r="E208" s="8" t="s">
        <v>1167</v>
      </c>
      <c r="F208" s="8" t="s">
        <v>1168</v>
      </c>
      <c r="G208" s="8" t="s">
        <v>1169</v>
      </c>
      <c r="H208" s="8" t="s">
        <v>141</v>
      </c>
      <c r="I208" s="8" t="s">
        <v>1170</v>
      </c>
      <c r="J208" s="8" t="s">
        <v>42</v>
      </c>
      <c r="K208" s="8" t="s">
        <v>143</v>
      </c>
      <c r="L208" s="6"/>
      <c r="M208" s="7">
        <v>46264</v>
      </c>
      <c r="N208" s="7" t="s">
        <v>76</v>
      </c>
      <c r="O208" s="7" t="s">
        <v>76</v>
      </c>
      <c r="P208" s="6" t="s">
        <v>44</v>
      </c>
      <c r="Q208" s="8" t="s">
        <v>1171</v>
      </c>
      <c r="R208" t="str">
        <f t="shared" si="1"/>
        <v>https://docs.wto.org/imrd/directdoc.asp?DDFDocuments/t/G/TBTN26/ARE704.docx</v>
      </c>
      <c r="S208" t="str">
        <f t="shared" si="2"/>
        <v>https://docs.wto.org/imrd/directdoc.asp?DDFDocuments/u/G/TBTN26/ARE704.docx</v>
      </c>
      <c r="T208" t="str">
        <f t="shared" si="3"/>
        <v>https://docs.wto.org/imrd/directdoc.asp?DDFDocuments/v/G/TBTN26/ARE704.docx</v>
      </c>
      <c r="U208" t="s">
        <v>46</v>
      </c>
      <c r="V208" t="s">
        <v>47</v>
      </c>
      <c r="W208" t="s">
        <v>47</v>
      </c>
      <c r="X208" t="s">
        <v>47</v>
      </c>
      <c r="Y208" t="s">
        <v>47</v>
      </c>
      <c r="Z208" t="s">
        <v>47</v>
      </c>
      <c r="AA208" t="s">
        <v>47</v>
      </c>
      <c r="AB208" s="2" t="s">
        <v>1172</v>
      </c>
      <c r="AC208" t="s">
        <v>42</v>
      </c>
      <c r="AD208" t="s">
        <v>42</v>
      </c>
      <c r="AE208" t="s">
        <v>42</v>
      </c>
      <c r="AF208" t="s">
        <v>42</v>
      </c>
      <c r="AG208" t="s">
        <v>42</v>
      </c>
      <c r="AH208" s="2" t="s">
        <v>42</v>
      </c>
    </row>
    <row r="209" spans="1:34" ht="180" x14ac:dyDescent="0.25">
      <c r="A209" s="8" t="s">
        <v>1180</v>
      </c>
      <c r="B209" s="6" t="s">
        <v>192</v>
      </c>
      <c r="C209" s="7">
        <v>46204</v>
      </c>
      <c r="D209" s="9" t="str">
        <f>HYPERLINK("https://www.epingalert.org/en/Search?viewData= G/TBT/N/BDI/797, G/TBT/N/KEN/2087, G/TBT/N/RWA/1455, G/TBT/N/TZA/1634, G/TBT/N/UGA/2412"," G/TBT/N/BDI/797, G/TBT/N/KEN/2087, G/TBT/N/RWA/1455, G/TBT/N/TZA/1634, G/TBT/N/UGA/2412")</f>
        <v xml:space="preserve"> G/TBT/N/BDI/797, G/TBT/N/KEN/2087, G/TBT/N/RWA/1455, G/TBT/N/TZA/1634, G/TBT/N/UGA/2412</v>
      </c>
      <c r="E209" s="8" t="s">
        <v>1178</v>
      </c>
      <c r="F209" s="8" t="s">
        <v>1179</v>
      </c>
      <c r="G209" s="8" t="s">
        <v>1181</v>
      </c>
      <c r="H209" s="8" t="s">
        <v>1182</v>
      </c>
      <c r="I209" s="8" t="s">
        <v>1183</v>
      </c>
      <c r="J209" s="8" t="s">
        <v>42</v>
      </c>
      <c r="K209" s="8" t="s">
        <v>42</v>
      </c>
      <c r="L209" s="6"/>
      <c r="M209" s="7">
        <v>46264</v>
      </c>
      <c r="N209" s="7" t="s">
        <v>628</v>
      </c>
      <c r="O209" s="7" t="s">
        <v>76</v>
      </c>
      <c r="P209" s="6" t="s">
        <v>44</v>
      </c>
      <c r="Q209" s="8" t="s">
        <v>1184</v>
      </c>
      <c r="R209" t="str">
        <f>HYPERLINK("https://docs.wto.org/imrd/directdoc.asp?DDFDocuments/t/G/TBTN26/BDI797.docx", "https://docs.wto.org/imrd/directdoc.asp?DDFDocuments/t/G/TBTN26/BDI797.docx")</f>
        <v>https://docs.wto.org/imrd/directdoc.asp?DDFDocuments/t/G/TBTN26/BDI797.docx</v>
      </c>
      <c r="S209" t="str">
        <f>HYPERLINK("https://docs.wto.org/imrd/directdoc.asp?DDFDocuments/u/G/TBTN26/BDI797.docx", "https://docs.wto.org/imrd/directdoc.asp?DDFDocuments/u/G/TBTN26/BDI797.docx")</f>
        <v>https://docs.wto.org/imrd/directdoc.asp?DDFDocuments/u/G/TBTN26/BDI797.docx</v>
      </c>
      <c r="T209" t="str">
        <f>HYPERLINK("https://docs.wto.org/imrd/directdoc.asp?DDFDocuments/v/G/TBTN26/BDI797.docx", "https://docs.wto.org/imrd/directdoc.asp?DDFDocuments/v/G/TBTN26/BDI797.docx")</f>
        <v>https://docs.wto.org/imrd/directdoc.asp?DDFDocuments/v/G/TBTN26/BDI797.docx</v>
      </c>
      <c r="U209" t="s">
        <v>46</v>
      </c>
      <c r="V209" t="s">
        <v>47</v>
      </c>
      <c r="W209" t="s">
        <v>47</v>
      </c>
      <c r="X209" t="s">
        <v>47</v>
      </c>
      <c r="Y209" t="s">
        <v>47</v>
      </c>
      <c r="Z209" t="s">
        <v>47</v>
      </c>
      <c r="AA209" t="s">
        <v>47</v>
      </c>
      <c r="AB209" s="2" t="s">
        <v>1185</v>
      </c>
      <c r="AC209" t="s">
        <v>42</v>
      </c>
      <c r="AD209" t="s">
        <v>42</v>
      </c>
      <c r="AE209" t="s">
        <v>42</v>
      </c>
      <c r="AF209" t="s">
        <v>42</v>
      </c>
      <c r="AG209" t="s">
        <v>42</v>
      </c>
      <c r="AH209" s="2" t="s">
        <v>42</v>
      </c>
    </row>
    <row r="210" spans="1:34" ht="180" x14ac:dyDescent="0.25">
      <c r="A210" s="8" t="s">
        <v>1180</v>
      </c>
      <c r="B210" s="6" t="s">
        <v>69</v>
      </c>
      <c r="C210" s="7">
        <v>46204</v>
      </c>
      <c r="D210" s="9" t="str">
        <f>HYPERLINK("https://www.epingalert.org/en/Search?viewData= G/TBT/N/BDI/797, G/TBT/N/KEN/2087, G/TBT/N/RWA/1455, G/TBT/N/TZA/1634, G/TBT/N/UGA/2412"," G/TBT/N/BDI/797, G/TBT/N/KEN/2087, G/TBT/N/RWA/1455, G/TBT/N/TZA/1634, G/TBT/N/UGA/2412")</f>
        <v xml:space="preserve"> G/TBT/N/BDI/797, G/TBT/N/KEN/2087, G/TBT/N/RWA/1455, G/TBT/N/TZA/1634, G/TBT/N/UGA/2412</v>
      </c>
      <c r="E210" s="8" t="s">
        <v>1178</v>
      </c>
      <c r="F210" s="8" t="s">
        <v>1179</v>
      </c>
      <c r="G210" s="8" t="s">
        <v>1181</v>
      </c>
      <c r="H210" s="8" t="s">
        <v>1182</v>
      </c>
      <c r="I210" s="8" t="s">
        <v>1183</v>
      </c>
      <c r="J210" s="8" t="s">
        <v>42</v>
      </c>
      <c r="K210" s="8" t="s">
        <v>42</v>
      </c>
      <c r="L210" s="6"/>
      <c r="M210" s="7">
        <v>46264</v>
      </c>
      <c r="N210" s="7" t="s">
        <v>628</v>
      </c>
      <c r="O210" s="7" t="s">
        <v>76</v>
      </c>
      <c r="P210" s="6" t="s">
        <v>44</v>
      </c>
      <c r="Q210" s="8" t="s">
        <v>1184</v>
      </c>
      <c r="R210" t="str">
        <f>HYPERLINK("https://docs.wto.org/imrd/directdoc.asp?DDFDocuments/t/G/TBTN26/BDI797.docx", "https://docs.wto.org/imrd/directdoc.asp?DDFDocuments/t/G/TBTN26/BDI797.docx")</f>
        <v>https://docs.wto.org/imrd/directdoc.asp?DDFDocuments/t/G/TBTN26/BDI797.docx</v>
      </c>
      <c r="S210" t="str">
        <f>HYPERLINK("https://docs.wto.org/imrd/directdoc.asp?DDFDocuments/u/G/TBTN26/BDI797.docx", "https://docs.wto.org/imrd/directdoc.asp?DDFDocuments/u/G/TBTN26/BDI797.docx")</f>
        <v>https://docs.wto.org/imrd/directdoc.asp?DDFDocuments/u/G/TBTN26/BDI797.docx</v>
      </c>
      <c r="T210" t="str">
        <f>HYPERLINK("https://docs.wto.org/imrd/directdoc.asp?DDFDocuments/v/G/TBTN26/BDI797.docx", "https://docs.wto.org/imrd/directdoc.asp?DDFDocuments/v/G/TBTN26/BDI797.docx")</f>
        <v>https://docs.wto.org/imrd/directdoc.asp?DDFDocuments/v/G/TBTN26/BDI797.docx</v>
      </c>
      <c r="U210" t="s">
        <v>46</v>
      </c>
      <c r="V210" t="s">
        <v>47</v>
      </c>
      <c r="W210" t="s">
        <v>47</v>
      </c>
      <c r="X210" t="s">
        <v>47</v>
      </c>
      <c r="Y210" t="s">
        <v>47</v>
      </c>
      <c r="Z210" t="s">
        <v>47</v>
      </c>
      <c r="AA210" t="s">
        <v>47</v>
      </c>
      <c r="AB210" s="2" t="s">
        <v>1185</v>
      </c>
      <c r="AC210" t="s">
        <v>42</v>
      </c>
      <c r="AD210" t="s">
        <v>42</v>
      </c>
      <c r="AE210" t="s">
        <v>42</v>
      </c>
      <c r="AF210" t="s">
        <v>42</v>
      </c>
      <c r="AG210" t="s">
        <v>42</v>
      </c>
      <c r="AH210" s="2" t="s">
        <v>42</v>
      </c>
    </row>
    <row r="211" spans="1:34" ht="180" x14ac:dyDescent="0.25">
      <c r="A211" s="8" t="s">
        <v>1180</v>
      </c>
      <c r="B211" s="6" t="s">
        <v>201</v>
      </c>
      <c r="C211" s="7">
        <v>46204</v>
      </c>
      <c r="D211" s="9" t="str">
        <f>HYPERLINK("https://www.epingalert.org/en/Search?viewData= G/TBT/N/BDI/797, G/TBT/N/KEN/2087, G/TBT/N/RWA/1455, G/TBT/N/TZA/1634, G/TBT/N/UGA/2412"," G/TBT/N/BDI/797, G/TBT/N/KEN/2087, G/TBT/N/RWA/1455, G/TBT/N/TZA/1634, G/TBT/N/UGA/2412")</f>
        <v xml:space="preserve"> G/TBT/N/BDI/797, G/TBT/N/KEN/2087, G/TBT/N/RWA/1455, G/TBT/N/TZA/1634, G/TBT/N/UGA/2412</v>
      </c>
      <c r="E211" s="8" t="s">
        <v>1178</v>
      </c>
      <c r="F211" s="8" t="s">
        <v>1179</v>
      </c>
      <c r="G211" s="8" t="s">
        <v>1181</v>
      </c>
      <c r="H211" s="8" t="s">
        <v>1182</v>
      </c>
      <c r="I211" s="8" t="s">
        <v>1183</v>
      </c>
      <c r="J211" s="8" t="s">
        <v>42</v>
      </c>
      <c r="K211" s="8" t="s">
        <v>42</v>
      </c>
      <c r="L211" s="6"/>
      <c r="M211" s="7">
        <v>46264</v>
      </c>
      <c r="N211" s="7" t="s">
        <v>628</v>
      </c>
      <c r="O211" s="7" t="s">
        <v>76</v>
      </c>
      <c r="P211" s="6" t="s">
        <v>44</v>
      </c>
      <c r="Q211" s="8" t="s">
        <v>1184</v>
      </c>
      <c r="R211" t="str">
        <f>HYPERLINK("https://docs.wto.org/imrd/directdoc.asp?DDFDocuments/t/G/TBTN26/BDI797.docx", "https://docs.wto.org/imrd/directdoc.asp?DDFDocuments/t/G/TBTN26/BDI797.docx")</f>
        <v>https://docs.wto.org/imrd/directdoc.asp?DDFDocuments/t/G/TBTN26/BDI797.docx</v>
      </c>
      <c r="S211" t="str">
        <f>HYPERLINK("https://docs.wto.org/imrd/directdoc.asp?DDFDocuments/u/G/TBTN26/BDI797.docx", "https://docs.wto.org/imrd/directdoc.asp?DDFDocuments/u/G/TBTN26/BDI797.docx")</f>
        <v>https://docs.wto.org/imrd/directdoc.asp?DDFDocuments/u/G/TBTN26/BDI797.docx</v>
      </c>
      <c r="T211" t="str">
        <f>HYPERLINK("https://docs.wto.org/imrd/directdoc.asp?DDFDocuments/v/G/TBTN26/BDI797.docx", "https://docs.wto.org/imrd/directdoc.asp?DDFDocuments/v/G/TBTN26/BDI797.docx")</f>
        <v>https://docs.wto.org/imrd/directdoc.asp?DDFDocuments/v/G/TBTN26/BDI797.docx</v>
      </c>
      <c r="U211" t="s">
        <v>46</v>
      </c>
      <c r="V211" t="s">
        <v>47</v>
      </c>
      <c r="W211" t="s">
        <v>47</v>
      </c>
      <c r="X211" t="s">
        <v>47</v>
      </c>
      <c r="Y211" t="s">
        <v>47</v>
      </c>
      <c r="Z211" t="s">
        <v>47</v>
      </c>
      <c r="AA211" t="s">
        <v>47</v>
      </c>
      <c r="AB211" s="2" t="s">
        <v>1185</v>
      </c>
      <c r="AC211" t="s">
        <v>42</v>
      </c>
      <c r="AD211" t="s">
        <v>42</v>
      </c>
      <c r="AE211" t="s">
        <v>42</v>
      </c>
      <c r="AF211" t="s">
        <v>42</v>
      </c>
      <c r="AG211" t="s">
        <v>42</v>
      </c>
      <c r="AH211" s="2" t="s">
        <v>42</v>
      </c>
    </row>
    <row r="212" spans="1:34" ht="180" x14ac:dyDescent="0.25">
      <c r="A212" s="8" t="s">
        <v>1180</v>
      </c>
      <c r="B212" s="6" t="s">
        <v>202</v>
      </c>
      <c r="C212" s="7">
        <v>46204</v>
      </c>
      <c r="D212" s="9" t="str">
        <f>HYPERLINK("https://www.epingalert.org/en/Search?viewData= G/TBT/N/BDI/797, G/TBT/N/KEN/2087, G/TBT/N/RWA/1455, G/TBT/N/TZA/1634, G/TBT/N/UGA/2412"," G/TBT/N/BDI/797, G/TBT/N/KEN/2087, G/TBT/N/RWA/1455, G/TBT/N/TZA/1634, G/TBT/N/UGA/2412")</f>
        <v xml:space="preserve"> G/TBT/N/BDI/797, G/TBT/N/KEN/2087, G/TBT/N/RWA/1455, G/TBT/N/TZA/1634, G/TBT/N/UGA/2412</v>
      </c>
      <c r="E212" s="8" t="s">
        <v>1178</v>
      </c>
      <c r="F212" s="8" t="s">
        <v>1179</v>
      </c>
      <c r="G212" s="8" t="s">
        <v>1181</v>
      </c>
      <c r="H212" s="8" t="s">
        <v>1182</v>
      </c>
      <c r="I212" s="8" t="s">
        <v>1183</v>
      </c>
      <c r="J212" s="8" t="s">
        <v>42</v>
      </c>
      <c r="K212" s="8" t="s">
        <v>42</v>
      </c>
      <c r="L212" s="6"/>
      <c r="M212" s="7">
        <v>46264</v>
      </c>
      <c r="N212" s="7" t="s">
        <v>628</v>
      </c>
      <c r="O212" s="7" t="s">
        <v>76</v>
      </c>
      <c r="P212" s="6" t="s">
        <v>44</v>
      </c>
      <c r="Q212" s="8" t="s">
        <v>1184</v>
      </c>
      <c r="R212" t="str">
        <f>HYPERLINK("https://docs.wto.org/imrd/directdoc.asp?DDFDocuments/t/G/TBTN26/BDI797.docx", "https://docs.wto.org/imrd/directdoc.asp?DDFDocuments/t/G/TBTN26/BDI797.docx")</f>
        <v>https://docs.wto.org/imrd/directdoc.asp?DDFDocuments/t/G/TBTN26/BDI797.docx</v>
      </c>
      <c r="S212" t="str">
        <f>HYPERLINK("https://docs.wto.org/imrd/directdoc.asp?DDFDocuments/u/G/TBTN26/BDI797.docx", "https://docs.wto.org/imrd/directdoc.asp?DDFDocuments/u/G/TBTN26/BDI797.docx")</f>
        <v>https://docs.wto.org/imrd/directdoc.asp?DDFDocuments/u/G/TBTN26/BDI797.docx</v>
      </c>
      <c r="T212" t="str">
        <f>HYPERLINK("https://docs.wto.org/imrd/directdoc.asp?DDFDocuments/v/G/TBTN26/BDI797.docx", "https://docs.wto.org/imrd/directdoc.asp?DDFDocuments/v/G/TBTN26/BDI797.docx")</f>
        <v>https://docs.wto.org/imrd/directdoc.asp?DDFDocuments/v/G/TBTN26/BDI797.docx</v>
      </c>
      <c r="U212" t="s">
        <v>46</v>
      </c>
      <c r="V212" t="s">
        <v>47</v>
      </c>
      <c r="W212" t="s">
        <v>47</v>
      </c>
      <c r="X212" t="s">
        <v>47</v>
      </c>
      <c r="Y212" t="s">
        <v>47</v>
      </c>
      <c r="Z212" t="s">
        <v>47</v>
      </c>
      <c r="AA212" t="s">
        <v>47</v>
      </c>
      <c r="AB212" s="2" t="s">
        <v>1185</v>
      </c>
      <c r="AC212" t="s">
        <v>42</v>
      </c>
      <c r="AD212" t="s">
        <v>42</v>
      </c>
      <c r="AE212" t="s">
        <v>42</v>
      </c>
      <c r="AF212" t="s">
        <v>42</v>
      </c>
      <c r="AG212" t="s">
        <v>42</v>
      </c>
      <c r="AH212" s="2" t="s">
        <v>42</v>
      </c>
    </row>
    <row r="213" spans="1:34" ht="180" x14ac:dyDescent="0.25">
      <c r="A213" s="8" t="s">
        <v>1180</v>
      </c>
      <c r="B213" s="6" t="s">
        <v>203</v>
      </c>
      <c r="C213" s="7">
        <v>46204</v>
      </c>
      <c r="D213" s="9" t="str">
        <f>HYPERLINK("https://www.epingalert.org/en/Search?viewData= G/TBT/N/BDI/797, G/TBT/N/KEN/2087, G/TBT/N/RWA/1455, G/TBT/N/TZA/1634, G/TBT/N/UGA/2412"," G/TBT/N/BDI/797, G/TBT/N/KEN/2087, G/TBT/N/RWA/1455, G/TBT/N/TZA/1634, G/TBT/N/UGA/2412")</f>
        <v xml:space="preserve"> G/TBT/N/BDI/797, G/TBT/N/KEN/2087, G/TBT/N/RWA/1455, G/TBT/N/TZA/1634, G/TBT/N/UGA/2412</v>
      </c>
      <c r="E213" s="8" t="s">
        <v>1178</v>
      </c>
      <c r="F213" s="8" t="s">
        <v>1179</v>
      </c>
      <c r="G213" s="8" t="s">
        <v>1181</v>
      </c>
      <c r="H213" s="8" t="s">
        <v>1182</v>
      </c>
      <c r="I213" s="8" t="s">
        <v>1183</v>
      </c>
      <c r="J213" s="8" t="s">
        <v>42</v>
      </c>
      <c r="K213" s="8" t="s">
        <v>42</v>
      </c>
      <c r="L213" s="6"/>
      <c r="M213" s="7">
        <v>46264</v>
      </c>
      <c r="N213" s="7" t="s">
        <v>628</v>
      </c>
      <c r="O213" s="7" t="s">
        <v>76</v>
      </c>
      <c r="P213" s="6" t="s">
        <v>44</v>
      </c>
      <c r="Q213" s="8" t="s">
        <v>1184</v>
      </c>
      <c r="R213" t="str">
        <f>HYPERLINK("https://docs.wto.org/imrd/directdoc.asp?DDFDocuments/t/G/TBTN26/BDI797.docx", "https://docs.wto.org/imrd/directdoc.asp?DDFDocuments/t/G/TBTN26/BDI797.docx")</f>
        <v>https://docs.wto.org/imrd/directdoc.asp?DDFDocuments/t/G/TBTN26/BDI797.docx</v>
      </c>
      <c r="S213" t="str">
        <f>HYPERLINK("https://docs.wto.org/imrd/directdoc.asp?DDFDocuments/u/G/TBTN26/BDI797.docx", "https://docs.wto.org/imrd/directdoc.asp?DDFDocuments/u/G/TBTN26/BDI797.docx")</f>
        <v>https://docs.wto.org/imrd/directdoc.asp?DDFDocuments/u/G/TBTN26/BDI797.docx</v>
      </c>
      <c r="T213" t="str">
        <f>HYPERLINK("https://docs.wto.org/imrd/directdoc.asp?DDFDocuments/v/G/TBTN26/BDI797.docx", "https://docs.wto.org/imrd/directdoc.asp?DDFDocuments/v/G/TBTN26/BDI797.docx")</f>
        <v>https://docs.wto.org/imrd/directdoc.asp?DDFDocuments/v/G/TBTN26/BDI797.docx</v>
      </c>
      <c r="U213" t="s">
        <v>46</v>
      </c>
      <c r="V213" t="s">
        <v>47</v>
      </c>
      <c r="W213" t="s">
        <v>47</v>
      </c>
      <c r="X213" t="s">
        <v>47</v>
      </c>
      <c r="Y213" t="s">
        <v>47</v>
      </c>
      <c r="Z213" t="s">
        <v>47</v>
      </c>
      <c r="AA213" t="s">
        <v>47</v>
      </c>
      <c r="AB213" s="2" t="s">
        <v>1185</v>
      </c>
      <c r="AC213" t="s">
        <v>42</v>
      </c>
      <c r="AD213" t="s">
        <v>42</v>
      </c>
      <c r="AE213" t="s">
        <v>42</v>
      </c>
      <c r="AF213" t="s">
        <v>42</v>
      </c>
      <c r="AG213" t="s">
        <v>42</v>
      </c>
      <c r="AH213" s="2" t="s">
        <v>42</v>
      </c>
    </row>
    <row r="214" spans="1:34" ht="60" x14ac:dyDescent="0.25">
      <c r="A214" s="8" t="s">
        <v>1188</v>
      </c>
      <c r="B214" s="6" t="s">
        <v>689</v>
      </c>
      <c r="C214" s="7">
        <v>46204</v>
      </c>
      <c r="D214" s="9" t="str">
        <f>HYPERLINK("https://www.epingalert.org/en/Search?viewData= G/TBT/N/CHN/2260"," G/TBT/N/CHN/2260")</f>
        <v xml:space="preserve"> G/TBT/N/CHN/2260</v>
      </c>
      <c r="E214" s="8" t="s">
        <v>1186</v>
      </c>
      <c r="F214" s="8" t="s">
        <v>1187</v>
      </c>
      <c r="G214" s="8" t="s">
        <v>1189</v>
      </c>
      <c r="H214" s="8" t="s">
        <v>1190</v>
      </c>
      <c r="I214" s="8" t="s">
        <v>654</v>
      </c>
      <c r="J214" s="8" t="s">
        <v>42</v>
      </c>
      <c r="K214" s="8" t="s">
        <v>42</v>
      </c>
      <c r="L214" s="6"/>
      <c r="M214" s="7">
        <v>46264</v>
      </c>
      <c r="N214" s="7" t="s">
        <v>76</v>
      </c>
      <c r="O214" s="7" t="s">
        <v>696</v>
      </c>
      <c r="P214" s="6" t="s">
        <v>44</v>
      </c>
      <c r="Q214" s="8" t="s">
        <v>1191</v>
      </c>
      <c r="R214" t="str">
        <f>HYPERLINK("https://docs.wto.org/imrd/directdoc.asp?DDFDocuments/t/G/TBTN26/CHN2260.docx", "https://docs.wto.org/imrd/directdoc.asp?DDFDocuments/t/G/TBTN26/CHN2260.docx")</f>
        <v>https://docs.wto.org/imrd/directdoc.asp?DDFDocuments/t/G/TBTN26/CHN2260.docx</v>
      </c>
      <c r="S214" t="str">
        <f>HYPERLINK("https://docs.wto.org/imrd/directdoc.asp?DDFDocuments/u/G/TBTN26/CHN2260.docx", "https://docs.wto.org/imrd/directdoc.asp?DDFDocuments/u/G/TBTN26/CHN2260.docx")</f>
        <v>https://docs.wto.org/imrd/directdoc.asp?DDFDocuments/u/G/TBTN26/CHN2260.docx</v>
      </c>
      <c r="T214" t="str">
        <f>HYPERLINK("https://docs.wto.org/imrd/directdoc.asp?DDFDocuments/v/G/TBTN26/CHN2260.docx", "https://docs.wto.org/imrd/directdoc.asp?DDFDocuments/v/G/TBTN26/CHN2260.docx")</f>
        <v>https://docs.wto.org/imrd/directdoc.asp?DDFDocuments/v/G/TBTN26/CHN2260.docx</v>
      </c>
      <c r="U214" t="s">
        <v>46</v>
      </c>
      <c r="V214" t="s">
        <v>47</v>
      </c>
      <c r="W214" t="s">
        <v>47</v>
      </c>
      <c r="X214" t="s">
        <v>47</v>
      </c>
      <c r="Y214" t="s">
        <v>47</v>
      </c>
      <c r="Z214" t="s">
        <v>47</v>
      </c>
      <c r="AA214" t="s">
        <v>47</v>
      </c>
      <c r="AB214" s="2" t="s">
        <v>42</v>
      </c>
      <c r="AC214" t="s">
        <v>42</v>
      </c>
      <c r="AD214" t="s">
        <v>42</v>
      </c>
      <c r="AE214" t="s">
        <v>42</v>
      </c>
      <c r="AF214" t="s">
        <v>42</v>
      </c>
      <c r="AG214" t="s">
        <v>42</v>
      </c>
      <c r="AH214" s="2" t="s">
        <v>42</v>
      </c>
    </row>
    <row r="215" spans="1:34" ht="45" x14ac:dyDescent="0.25">
      <c r="A215" s="8" t="s">
        <v>1188</v>
      </c>
      <c r="B215" s="6" t="s">
        <v>689</v>
      </c>
      <c r="C215" s="7">
        <v>46204</v>
      </c>
      <c r="D215" s="9" t="str">
        <f>HYPERLINK("https://www.epingalert.org/en/Search?viewData= G/TBT/N/CHN/2261"," G/TBT/N/CHN/2261")</f>
        <v xml:space="preserve"> G/TBT/N/CHN/2261</v>
      </c>
      <c r="E215" s="8" t="s">
        <v>1192</v>
      </c>
      <c r="F215" s="8" t="s">
        <v>1193</v>
      </c>
      <c r="G215" s="8" t="s">
        <v>1189</v>
      </c>
      <c r="H215" s="8" t="s">
        <v>1190</v>
      </c>
      <c r="I215" s="8" t="s">
        <v>654</v>
      </c>
      <c r="J215" s="8" t="s">
        <v>42</v>
      </c>
      <c r="K215" s="8" t="s">
        <v>42</v>
      </c>
      <c r="L215" s="6"/>
      <c r="M215" s="7">
        <v>46264</v>
      </c>
      <c r="N215" s="7" t="s">
        <v>76</v>
      </c>
      <c r="O215" s="7" t="s">
        <v>696</v>
      </c>
      <c r="P215" s="6" t="s">
        <v>44</v>
      </c>
      <c r="Q215" s="8" t="s">
        <v>1194</v>
      </c>
      <c r="R215" t="str">
        <f>HYPERLINK("https://docs.wto.org/imrd/directdoc.asp?DDFDocuments/t/G/TBTN26/CHN2261.docx", "https://docs.wto.org/imrd/directdoc.asp?DDFDocuments/t/G/TBTN26/CHN2261.docx")</f>
        <v>https://docs.wto.org/imrd/directdoc.asp?DDFDocuments/t/G/TBTN26/CHN2261.docx</v>
      </c>
      <c r="S215" t="str">
        <f>HYPERLINK("https://docs.wto.org/imrd/directdoc.asp?DDFDocuments/u/G/TBTN26/CHN2261.docx", "https://docs.wto.org/imrd/directdoc.asp?DDFDocuments/u/G/TBTN26/CHN2261.docx")</f>
        <v>https://docs.wto.org/imrd/directdoc.asp?DDFDocuments/u/G/TBTN26/CHN2261.docx</v>
      </c>
      <c r="T215" t="str">
        <f>HYPERLINK("https://docs.wto.org/imrd/directdoc.asp?DDFDocuments/v/G/TBTN26/CHN2261.docx", "https://docs.wto.org/imrd/directdoc.asp?DDFDocuments/v/G/TBTN26/CHN2261.docx")</f>
        <v>https://docs.wto.org/imrd/directdoc.asp?DDFDocuments/v/G/TBTN26/CHN2261.docx</v>
      </c>
      <c r="U215" t="s">
        <v>46</v>
      </c>
      <c r="V215" t="s">
        <v>47</v>
      </c>
      <c r="W215" t="s">
        <v>47</v>
      </c>
      <c r="X215" t="s">
        <v>47</v>
      </c>
      <c r="Y215" t="s">
        <v>47</v>
      </c>
      <c r="Z215" t="s">
        <v>47</v>
      </c>
      <c r="AA215" t="s">
        <v>47</v>
      </c>
      <c r="AB215" s="2" t="s">
        <v>42</v>
      </c>
      <c r="AC215" t="s">
        <v>42</v>
      </c>
      <c r="AD215" t="s">
        <v>42</v>
      </c>
      <c r="AE215" t="s">
        <v>42</v>
      </c>
      <c r="AF215" t="s">
        <v>42</v>
      </c>
      <c r="AG215" t="s">
        <v>42</v>
      </c>
      <c r="AH215" s="2" t="s">
        <v>42</v>
      </c>
    </row>
    <row r="216" spans="1:34" ht="90" x14ac:dyDescent="0.25">
      <c r="A216" s="8" t="s">
        <v>1197</v>
      </c>
      <c r="B216" s="6" t="s">
        <v>689</v>
      </c>
      <c r="C216" s="7">
        <v>46204</v>
      </c>
      <c r="D216" s="9" t="str">
        <f>HYPERLINK("https://www.epingalert.org/en/Search?viewData= G/TBT/N/CHN/2262"," G/TBT/N/CHN/2262")</f>
        <v xml:space="preserve"> G/TBT/N/CHN/2262</v>
      </c>
      <c r="E216" s="8" t="s">
        <v>1195</v>
      </c>
      <c r="F216" s="8" t="s">
        <v>1196</v>
      </c>
      <c r="G216" s="8" t="s">
        <v>1189</v>
      </c>
      <c r="H216" s="8" t="s">
        <v>673</v>
      </c>
      <c r="I216" s="8" t="s">
        <v>654</v>
      </c>
      <c r="J216" s="8" t="s">
        <v>42</v>
      </c>
      <c r="K216" s="8" t="s">
        <v>42</v>
      </c>
      <c r="L216" s="6"/>
      <c r="M216" s="7">
        <v>46264</v>
      </c>
      <c r="N216" s="7" t="s">
        <v>76</v>
      </c>
      <c r="O216" s="7" t="s">
        <v>696</v>
      </c>
      <c r="P216" s="6" t="s">
        <v>44</v>
      </c>
      <c r="Q216" s="8" t="s">
        <v>1198</v>
      </c>
      <c r="R216" t="str">
        <f>HYPERLINK("https://docs.wto.org/imrd/directdoc.asp?DDFDocuments/t/G/TBTN26/CHN2262.docx", "https://docs.wto.org/imrd/directdoc.asp?DDFDocuments/t/G/TBTN26/CHN2262.docx")</f>
        <v>https://docs.wto.org/imrd/directdoc.asp?DDFDocuments/t/G/TBTN26/CHN2262.docx</v>
      </c>
      <c r="S216" t="str">
        <f>HYPERLINK("https://docs.wto.org/imrd/directdoc.asp?DDFDocuments/u/G/TBTN26/CHN2262.docx", "https://docs.wto.org/imrd/directdoc.asp?DDFDocuments/u/G/TBTN26/CHN2262.docx")</f>
        <v>https://docs.wto.org/imrd/directdoc.asp?DDFDocuments/u/G/TBTN26/CHN2262.docx</v>
      </c>
      <c r="T216" t="str">
        <f>HYPERLINK("https://docs.wto.org/imrd/directdoc.asp?DDFDocuments/v/G/TBTN26/CHN2262.docx", "https://docs.wto.org/imrd/directdoc.asp?DDFDocuments/v/G/TBTN26/CHN2262.docx")</f>
        <v>https://docs.wto.org/imrd/directdoc.asp?DDFDocuments/v/G/TBTN26/CHN2262.docx</v>
      </c>
      <c r="U216" t="s">
        <v>46</v>
      </c>
      <c r="V216" t="s">
        <v>47</v>
      </c>
      <c r="W216" t="s">
        <v>47</v>
      </c>
      <c r="X216" t="s">
        <v>47</v>
      </c>
      <c r="Y216" t="s">
        <v>47</v>
      </c>
      <c r="Z216" t="s">
        <v>47</v>
      </c>
      <c r="AA216" t="s">
        <v>47</v>
      </c>
      <c r="AB216" s="2" t="s">
        <v>42</v>
      </c>
      <c r="AC216" t="s">
        <v>42</v>
      </c>
      <c r="AD216" t="s">
        <v>42</v>
      </c>
      <c r="AE216" t="s">
        <v>42</v>
      </c>
      <c r="AF216" t="s">
        <v>42</v>
      </c>
      <c r="AG216" t="s">
        <v>42</v>
      </c>
      <c r="AH216" s="2" t="s">
        <v>42</v>
      </c>
    </row>
    <row r="217" spans="1:34" ht="120" x14ac:dyDescent="0.25">
      <c r="A217" s="8" t="s">
        <v>1201</v>
      </c>
      <c r="B217" s="6" t="s">
        <v>689</v>
      </c>
      <c r="C217" s="7">
        <v>46204</v>
      </c>
      <c r="D217" s="9" t="str">
        <f>HYPERLINK("https://www.epingalert.org/en/Search?viewData= G/TBT/N/CHN/2263"," G/TBT/N/CHN/2263")</f>
        <v xml:space="preserve"> G/TBT/N/CHN/2263</v>
      </c>
      <c r="E217" s="8" t="s">
        <v>1199</v>
      </c>
      <c r="F217" s="8" t="s">
        <v>1200</v>
      </c>
      <c r="G217" s="8" t="s">
        <v>1202</v>
      </c>
      <c r="H217" s="8" t="s">
        <v>1203</v>
      </c>
      <c r="I217" s="8" t="s">
        <v>132</v>
      </c>
      <c r="J217" s="8" t="s">
        <v>42</v>
      </c>
      <c r="K217" s="8" t="s">
        <v>42</v>
      </c>
      <c r="L217" s="6"/>
      <c r="M217" s="7">
        <v>46264</v>
      </c>
      <c r="N217" s="7" t="s">
        <v>76</v>
      </c>
      <c r="O217" s="7" t="s">
        <v>953</v>
      </c>
      <c r="P217" s="6" t="s">
        <v>44</v>
      </c>
      <c r="Q217" s="8" t="s">
        <v>1204</v>
      </c>
      <c r="R217" t="str">
        <f>HYPERLINK("https://docs.wto.org/imrd/directdoc.asp?DDFDocuments/t/G/TBTN26/CHN2263.docx", "https://docs.wto.org/imrd/directdoc.asp?DDFDocuments/t/G/TBTN26/CHN2263.docx")</f>
        <v>https://docs.wto.org/imrd/directdoc.asp?DDFDocuments/t/G/TBTN26/CHN2263.docx</v>
      </c>
      <c r="S217" t="str">
        <f>HYPERLINK("https://docs.wto.org/imrd/directdoc.asp?DDFDocuments/u/G/TBTN26/CHN2263.docx", "https://docs.wto.org/imrd/directdoc.asp?DDFDocuments/u/G/TBTN26/CHN2263.docx")</f>
        <v>https://docs.wto.org/imrd/directdoc.asp?DDFDocuments/u/G/TBTN26/CHN2263.docx</v>
      </c>
      <c r="T217" t="str">
        <f>HYPERLINK("https://docs.wto.org/imrd/directdoc.asp?DDFDocuments/v/G/TBTN26/CHN2263.docx", "https://docs.wto.org/imrd/directdoc.asp?DDFDocuments/v/G/TBTN26/CHN2263.docx")</f>
        <v>https://docs.wto.org/imrd/directdoc.asp?DDFDocuments/v/G/TBTN26/CHN2263.docx</v>
      </c>
      <c r="U217" t="s">
        <v>46</v>
      </c>
      <c r="V217" t="s">
        <v>47</v>
      </c>
      <c r="W217" t="s">
        <v>47</v>
      </c>
      <c r="X217" t="s">
        <v>47</v>
      </c>
      <c r="Y217" t="s">
        <v>47</v>
      </c>
      <c r="Z217" t="s">
        <v>47</v>
      </c>
      <c r="AA217" t="s">
        <v>47</v>
      </c>
      <c r="AB217" s="2" t="s">
        <v>1205</v>
      </c>
      <c r="AC217" t="s">
        <v>42</v>
      </c>
      <c r="AD217" t="s">
        <v>42</v>
      </c>
      <c r="AE217" t="s">
        <v>42</v>
      </c>
      <c r="AF217" t="s">
        <v>42</v>
      </c>
      <c r="AG217" t="s">
        <v>42</v>
      </c>
      <c r="AH217" s="2" t="s">
        <v>42</v>
      </c>
    </row>
    <row r="218" spans="1:34" ht="60" x14ac:dyDescent="0.25">
      <c r="A218" s="8" t="s">
        <v>1208</v>
      </c>
      <c r="B218" s="6" t="s">
        <v>204</v>
      </c>
      <c r="C218" s="7">
        <v>46204</v>
      </c>
      <c r="D218" s="9" t="str">
        <f>HYPERLINK("https://www.epingalert.org/en/Search?viewData= G/TBT/N/IND/438"," G/TBT/N/IND/438")</f>
        <v xml:space="preserve"> G/TBT/N/IND/438</v>
      </c>
      <c r="E218" s="8" t="s">
        <v>1206</v>
      </c>
      <c r="F218" s="8" t="s">
        <v>1207</v>
      </c>
      <c r="G218" s="8" t="s">
        <v>1209</v>
      </c>
      <c r="H218" s="8" t="s">
        <v>1210</v>
      </c>
      <c r="I218" s="8" t="s">
        <v>64</v>
      </c>
      <c r="J218" s="8" t="s">
        <v>1211</v>
      </c>
      <c r="K218" s="8" t="s">
        <v>42</v>
      </c>
      <c r="L218" s="6"/>
      <c r="M218" s="7">
        <v>46264</v>
      </c>
      <c r="N218" s="7" t="s">
        <v>76</v>
      </c>
      <c r="O218" s="7" t="s">
        <v>1212</v>
      </c>
      <c r="P218" s="6" t="s">
        <v>44</v>
      </c>
      <c r="Q218" s="8" t="s">
        <v>1213</v>
      </c>
      <c r="R218" t="str">
        <f>HYPERLINK("https://docs.wto.org/imrd/directdoc.asp?DDFDocuments/t/G/TBTN26/IND438.docx", "https://docs.wto.org/imrd/directdoc.asp?DDFDocuments/t/G/TBTN26/IND438.docx")</f>
        <v>https://docs.wto.org/imrd/directdoc.asp?DDFDocuments/t/G/TBTN26/IND438.docx</v>
      </c>
      <c r="S218" t="str">
        <f>HYPERLINK("https://docs.wto.org/imrd/directdoc.asp?DDFDocuments/u/G/TBTN26/IND438.docx", "https://docs.wto.org/imrd/directdoc.asp?DDFDocuments/u/G/TBTN26/IND438.docx")</f>
        <v>https://docs.wto.org/imrd/directdoc.asp?DDFDocuments/u/G/TBTN26/IND438.docx</v>
      </c>
      <c r="T218" t="str">
        <f>HYPERLINK("https://docs.wto.org/imrd/directdoc.asp?DDFDocuments/v/G/TBTN26/IND438.docx", "https://docs.wto.org/imrd/directdoc.asp?DDFDocuments/v/G/TBTN26/IND438.docx")</f>
        <v>https://docs.wto.org/imrd/directdoc.asp?DDFDocuments/v/G/TBTN26/IND438.docx</v>
      </c>
      <c r="U218" t="s">
        <v>47</v>
      </c>
      <c r="V218" t="s">
        <v>47</v>
      </c>
      <c r="W218" t="s">
        <v>46</v>
      </c>
      <c r="X218" t="s">
        <v>47</v>
      </c>
      <c r="Y218" t="s">
        <v>47</v>
      </c>
      <c r="Z218" t="s">
        <v>47</v>
      </c>
      <c r="AA218" t="s">
        <v>47</v>
      </c>
      <c r="AB218" s="2" t="s">
        <v>1214</v>
      </c>
      <c r="AC218" t="s">
        <v>42</v>
      </c>
      <c r="AD218" t="s">
        <v>42</v>
      </c>
      <c r="AE218" t="s">
        <v>42</v>
      </c>
      <c r="AF218" t="s">
        <v>42</v>
      </c>
      <c r="AG218" t="s">
        <v>42</v>
      </c>
      <c r="AH218" s="2" t="s">
        <v>42</v>
      </c>
    </row>
    <row r="219" spans="1:34" ht="105" x14ac:dyDescent="0.25">
      <c r="A219" s="8" t="s">
        <v>1217</v>
      </c>
      <c r="B219" s="6" t="s">
        <v>69</v>
      </c>
      <c r="C219" s="7">
        <v>46204</v>
      </c>
      <c r="D219" s="9" t="str">
        <f>HYPERLINK("https://www.epingalert.org/en/Search?viewData= G/TBT/N/KEN/2088"," G/TBT/N/KEN/2088")</f>
        <v xml:space="preserve"> G/TBT/N/KEN/2088</v>
      </c>
      <c r="E219" s="8" t="s">
        <v>1215</v>
      </c>
      <c r="F219" s="8" t="s">
        <v>1216</v>
      </c>
      <c r="G219" s="8" t="s">
        <v>42</v>
      </c>
      <c r="H219" s="8" t="s">
        <v>1218</v>
      </c>
      <c r="I219" s="8" t="s">
        <v>1170</v>
      </c>
      <c r="J219" s="8" t="s">
        <v>42</v>
      </c>
      <c r="K219" s="8" t="s">
        <v>42</v>
      </c>
      <c r="L219" s="6"/>
      <c r="M219" s="7">
        <v>46264</v>
      </c>
      <c r="N219" s="7">
        <v>46295</v>
      </c>
      <c r="O219" s="7" t="s">
        <v>76</v>
      </c>
      <c r="P219" s="6" t="s">
        <v>44</v>
      </c>
      <c r="Q219" s="8" t="s">
        <v>1219</v>
      </c>
      <c r="R219" t="str">
        <f>HYPERLINK("https://docs.wto.org/imrd/directdoc.asp?DDFDocuments/t/G/TBTN26/KEN2088.docx", "https://docs.wto.org/imrd/directdoc.asp?DDFDocuments/t/G/TBTN26/KEN2088.docx")</f>
        <v>https://docs.wto.org/imrd/directdoc.asp?DDFDocuments/t/G/TBTN26/KEN2088.docx</v>
      </c>
      <c r="S219" t="str">
        <f>HYPERLINK("https://docs.wto.org/imrd/directdoc.asp?DDFDocuments/u/G/TBTN26/KEN2088.docx", "https://docs.wto.org/imrd/directdoc.asp?DDFDocuments/u/G/TBTN26/KEN2088.docx")</f>
        <v>https://docs.wto.org/imrd/directdoc.asp?DDFDocuments/u/G/TBTN26/KEN2088.docx</v>
      </c>
      <c r="T219" t="str">
        <f>HYPERLINK("https://docs.wto.org/imrd/directdoc.asp?DDFDocuments/v/G/TBTN26/KEN2088.docx", "https://docs.wto.org/imrd/directdoc.asp?DDFDocuments/v/G/TBTN26/KEN2088.docx")</f>
        <v>https://docs.wto.org/imrd/directdoc.asp?DDFDocuments/v/G/TBTN26/KEN2088.docx</v>
      </c>
      <c r="U219" t="s">
        <v>47</v>
      </c>
      <c r="V219" t="s">
        <v>47</v>
      </c>
      <c r="W219" t="s">
        <v>46</v>
      </c>
      <c r="X219" t="s">
        <v>47</v>
      </c>
      <c r="Y219" t="s">
        <v>47</v>
      </c>
      <c r="Z219" t="s">
        <v>47</v>
      </c>
      <c r="AA219" t="s">
        <v>47</v>
      </c>
      <c r="AB219" s="2" t="s">
        <v>1220</v>
      </c>
      <c r="AC219" t="s">
        <v>42</v>
      </c>
      <c r="AD219" t="s">
        <v>42</v>
      </c>
      <c r="AE219" t="s">
        <v>42</v>
      </c>
      <c r="AF219" t="s">
        <v>42</v>
      </c>
      <c r="AG219" t="s">
        <v>42</v>
      </c>
      <c r="AH219" s="2" t="s">
        <v>42</v>
      </c>
    </row>
    <row r="220" spans="1:34" ht="75" x14ac:dyDescent="0.25">
      <c r="A220" s="8" t="s">
        <v>1223</v>
      </c>
      <c r="B220" s="6" t="s">
        <v>69</v>
      </c>
      <c r="C220" s="7">
        <v>46204</v>
      </c>
      <c r="D220" s="9" t="str">
        <f>HYPERLINK("https://www.epingalert.org/en/Search?viewData= G/TBT/N/KEN/2089"," G/TBT/N/KEN/2089")</f>
        <v xml:space="preserve"> G/TBT/N/KEN/2089</v>
      </c>
      <c r="E220" s="8" t="s">
        <v>1221</v>
      </c>
      <c r="F220" s="8" t="s">
        <v>1222</v>
      </c>
      <c r="G220" s="8" t="s">
        <v>42</v>
      </c>
      <c r="H220" s="8" t="s">
        <v>1224</v>
      </c>
      <c r="I220" s="8" t="s">
        <v>594</v>
      </c>
      <c r="J220" s="8" t="s">
        <v>42</v>
      </c>
      <c r="K220" s="8" t="s">
        <v>1225</v>
      </c>
      <c r="L220" s="6"/>
      <c r="M220" s="7">
        <v>46264</v>
      </c>
      <c r="N220" s="7">
        <v>46295</v>
      </c>
      <c r="O220" s="7" t="s">
        <v>76</v>
      </c>
      <c r="P220" s="6" t="s">
        <v>44</v>
      </c>
      <c r="Q220" s="8" t="s">
        <v>1226</v>
      </c>
      <c r="R220" t="str">
        <f>HYPERLINK("https://docs.wto.org/imrd/directdoc.asp?DDFDocuments/t/G/TBTN26/KEN2089.docx", "https://docs.wto.org/imrd/directdoc.asp?DDFDocuments/t/G/TBTN26/KEN2089.docx")</f>
        <v>https://docs.wto.org/imrd/directdoc.asp?DDFDocuments/t/G/TBTN26/KEN2089.docx</v>
      </c>
      <c r="S220" t="str">
        <f>HYPERLINK("https://docs.wto.org/imrd/directdoc.asp?DDFDocuments/u/G/TBTN26/KEN2089.docx", "https://docs.wto.org/imrd/directdoc.asp?DDFDocuments/u/G/TBTN26/KEN2089.docx")</f>
        <v>https://docs.wto.org/imrd/directdoc.asp?DDFDocuments/u/G/TBTN26/KEN2089.docx</v>
      </c>
      <c r="T220" t="str">
        <f>HYPERLINK("https://docs.wto.org/imrd/directdoc.asp?DDFDocuments/v/G/TBTN26/KEN2089.docx", "https://docs.wto.org/imrd/directdoc.asp?DDFDocuments/v/G/TBTN26/KEN2089.docx")</f>
        <v>https://docs.wto.org/imrd/directdoc.asp?DDFDocuments/v/G/TBTN26/KEN2089.docx</v>
      </c>
      <c r="U220" t="s">
        <v>46</v>
      </c>
      <c r="V220" t="s">
        <v>47</v>
      </c>
      <c r="W220" t="s">
        <v>47</v>
      </c>
      <c r="X220" t="s">
        <v>47</v>
      </c>
      <c r="Y220" t="s">
        <v>47</v>
      </c>
      <c r="Z220" t="s">
        <v>47</v>
      </c>
      <c r="AA220" t="s">
        <v>47</v>
      </c>
      <c r="AB220" s="2" t="s">
        <v>1227</v>
      </c>
      <c r="AC220" t="s">
        <v>42</v>
      </c>
      <c r="AD220" t="s">
        <v>42</v>
      </c>
      <c r="AE220" t="s">
        <v>42</v>
      </c>
      <c r="AF220" t="s">
        <v>42</v>
      </c>
      <c r="AG220" t="s">
        <v>42</v>
      </c>
      <c r="AH220" s="2" t="s">
        <v>42</v>
      </c>
    </row>
    <row r="221" spans="1:34" ht="120" x14ac:dyDescent="0.25">
      <c r="A221" s="8" t="s">
        <v>1217</v>
      </c>
      <c r="B221" s="6" t="s">
        <v>69</v>
      </c>
      <c r="C221" s="7">
        <v>46204</v>
      </c>
      <c r="D221" s="9" t="str">
        <f>HYPERLINK("https://www.epingalert.org/en/Search?viewData= G/TBT/N/KEN/2090"," G/TBT/N/KEN/2090")</f>
        <v xml:space="preserve"> G/TBT/N/KEN/2090</v>
      </c>
      <c r="E221" s="8" t="s">
        <v>1228</v>
      </c>
      <c r="F221" s="8" t="s">
        <v>1229</v>
      </c>
      <c r="G221" s="8" t="s">
        <v>42</v>
      </c>
      <c r="H221" s="8" t="s">
        <v>1218</v>
      </c>
      <c r="I221" s="8" t="s">
        <v>910</v>
      </c>
      <c r="J221" s="8" t="s">
        <v>42</v>
      </c>
      <c r="K221" s="8" t="s">
        <v>42</v>
      </c>
      <c r="L221" s="6"/>
      <c r="M221" s="7">
        <v>46264</v>
      </c>
      <c r="N221" s="7">
        <v>46295</v>
      </c>
      <c r="O221" s="7" t="s">
        <v>76</v>
      </c>
      <c r="P221" s="6" t="s">
        <v>44</v>
      </c>
      <c r="Q221" s="8" t="s">
        <v>1230</v>
      </c>
      <c r="R221" t="str">
        <f>HYPERLINK("https://docs.wto.org/imrd/directdoc.asp?DDFDocuments/t/G/TBTN26/KEN2090.docx", "https://docs.wto.org/imrd/directdoc.asp?DDFDocuments/t/G/TBTN26/KEN2090.docx")</f>
        <v>https://docs.wto.org/imrd/directdoc.asp?DDFDocuments/t/G/TBTN26/KEN2090.docx</v>
      </c>
      <c r="S221" t="str">
        <f>HYPERLINK("https://docs.wto.org/imrd/directdoc.asp?DDFDocuments/u/G/TBTN26/KEN2090.docx", "https://docs.wto.org/imrd/directdoc.asp?DDFDocuments/u/G/TBTN26/KEN2090.docx")</f>
        <v>https://docs.wto.org/imrd/directdoc.asp?DDFDocuments/u/G/TBTN26/KEN2090.docx</v>
      </c>
      <c r="T221" t="str">
        <f>HYPERLINK("https://docs.wto.org/imrd/directdoc.asp?DDFDocuments/v/G/TBTN26/KEN2090.docx", "https://docs.wto.org/imrd/directdoc.asp?DDFDocuments/v/G/TBTN26/KEN2090.docx")</f>
        <v>https://docs.wto.org/imrd/directdoc.asp?DDFDocuments/v/G/TBTN26/KEN2090.docx</v>
      </c>
      <c r="U221" t="s">
        <v>46</v>
      </c>
      <c r="V221" t="s">
        <v>47</v>
      </c>
      <c r="W221" t="s">
        <v>46</v>
      </c>
      <c r="X221" t="s">
        <v>47</v>
      </c>
      <c r="Y221" t="s">
        <v>47</v>
      </c>
      <c r="Z221" t="s">
        <v>47</v>
      </c>
      <c r="AA221" t="s">
        <v>47</v>
      </c>
      <c r="AB221" s="2" t="s">
        <v>1231</v>
      </c>
      <c r="AC221" t="s">
        <v>42</v>
      </c>
      <c r="AD221" t="s">
        <v>42</v>
      </c>
      <c r="AE221" t="s">
        <v>42</v>
      </c>
      <c r="AF221" t="s">
        <v>42</v>
      </c>
      <c r="AG221" t="s">
        <v>42</v>
      </c>
      <c r="AH221" s="2" t="s">
        <v>42</v>
      </c>
    </row>
    <row r="222" spans="1:34" ht="60" x14ac:dyDescent="0.25">
      <c r="A222" s="8" t="s">
        <v>981</v>
      </c>
      <c r="B222" s="6" t="s">
        <v>127</v>
      </c>
      <c r="C222" s="7">
        <v>46203</v>
      </c>
      <c r="D222" s="9" t="str">
        <f>HYPERLINK("https://www.epingalert.org/en/Search?viewData= G/TBT/N/EU/1216"," G/TBT/N/EU/1216")</f>
        <v xml:space="preserve"> G/TBT/N/EU/1216</v>
      </c>
      <c r="E222" s="8" t="s">
        <v>1232</v>
      </c>
      <c r="F222" s="8" t="s">
        <v>1233</v>
      </c>
      <c r="G222" s="8" t="s">
        <v>42</v>
      </c>
      <c r="H222" s="8" t="s">
        <v>1234</v>
      </c>
      <c r="I222" s="8" t="s">
        <v>1235</v>
      </c>
      <c r="J222" s="8" t="s">
        <v>1236</v>
      </c>
      <c r="K222" s="8" t="s">
        <v>42</v>
      </c>
      <c r="L222" s="6"/>
      <c r="M222" s="7">
        <v>46263</v>
      </c>
      <c r="N222" s="7" t="s">
        <v>66</v>
      </c>
      <c r="O222" s="7" t="s">
        <v>1237</v>
      </c>
      <c r="P222" s="6" t="s">
        <v>44</v>
      </c>
      <c r="Q222" s="8" t="s">
        <v>1238</v>
      </c>
      <c r="R222" t="str">
        <f>HYPERLINK("https://docs.wto.org/imrd/directdoc.asp?DDFDocuments/t/G/TBTN26/EU1216.docx", "https://docs.wto.org/imrd/directdoc.asp?DDFDocuments/t/G/TBTN26/EU1216.docx")</f>
        <v>https://docs.wto.org/imrd/directdoc.asp?DDFDocuments/t/G/TBTN26/EU1216.docx</v>
      </c>
      <c r="S222" t="str">
        <f>HYPERLINK("https://docs.wto.org/imrd/directdoc.asp?DDFDocuments/u/G/TBTN26/EU1216.docx", "https://docs.wto.org/imrd/directdoc.asp?DDFDocuments/u/G/TBTN26/EU1216.docx")</f>
        <v>https://docs.wto.org/imrd/directdoc.asp?DDFDocuments/u/G/TBTN26/EU1216.docx</v>
      </c>
      <c r="T222" t="str">
        <f>HYPERLINK("https://docs.wto.org/imrd/directdoc.asp?DDFDocuments/v/G/TBTN26/EU1216.docx", "https://docs.wto.org/imrd/directdoc.asp?DDFDocuments/v/G/TBTN26/EU1216.docx")</f>
        <v>https://docs.wto.org/imrd/directdoc.asp?DDFDocuments/v/G/TBTN26/EU1216.docx</v>
      </c>
      <c r="U222" t="s">
        <v>46</v>
      </c>
      <c r="V222" t="s">
        <v>47</v>
      </c>
      <c r="W222" t="s">
        <v>47</v>
      </c>
      <c r="X222" t="s">
        <v>47</v>
      </c>
      <c r="Y222" t="s">
        <v>47</v>
      </c>
      <c r="Z222" t="s">
        <v>47</v>
      </c>
      <c r="AA222" t="s">
        <v>47</v>
      </c>
      <c r="AB222" s="2" t="s">
        <v>986</v>
      </c>
      <c r="AC222" t="s">
        <v>42</v>
      </c>
      <c r="AD222" t="s">
        <v>42</v>
      </c>
      <c r="AE222" t="s">
        <v>42</v>
      </c>
      <c r="AF222" t="s">
        <v>42</v>
      </c>
      <c r="AG222" t="s">
        <v>42</v>
      </c>
      <c r="AH222" s="2" t="s">
        <v>42</v>
      </c>
    </row>
    <row r="223" spans="1:34" ht="165" x14ac:dyDescent="0.25">
      <c r="A223" s="8" t="s">
        <v>981</v>
      </c>
      <c r="B223" s="6" t="s">
        <v>127</v>
      </c>
      <c r="C223" s="7">
        <v>46203</v>
      </c>
      <c r="D223" s="9" t="str">
        <f>HYPERLINK("https://www.epingalert.org/en/Search?viewData= G/TBT/N/EU/1217"," G/TBT/N/EU/1217")</f>
        <v xml:space="preserve"> G/TBT/N/EU/1217</v>
      </c>
      <c r="E223" s="8" t="s">
        <v>1239</v>
      </c>
      <c r="F223" s="8" t="s">
        <v>1240</v>
      </c>
      <c r="G223" s="8" t="s">
        <v>42</v>
      </c>
      <c r="H223" s="8" t="s">
        <v>1234</v>
      </c>
      <c r="I223" s="8" t="s">
        <v>88</v>
      </c>
      <c r="J223" s="8" t="s">
        <v>1236</v>
      </c>
      <c r="K223" s="8" t="s">
        <v>42</v>
      </c>
      <c r="L223" s="6"/>
      <c r="M223" s="7">
        <v>46263</v>
      </c>
      <c r="N223" s="7" t="s">
        <v>609</v>
      </c>
      <c r="O223" s="7" t="s">
        <v>984</v>
      </c>
      <c r="P223" s="6" t="s">
        <v>44</v>
      </c>
      <c r="Q223" s="8" t="s">
        <v>1241</v>
      </c>
      <c r="R223" t="str">
        <f>HYPERLINK("https://docs.wto.org/imrd/directdoc.asp?DDFDocuments/t/G/TBTN26/EU1217.docx", "https://docs.wto.org/imrd/directdoc.asp?DDFDocuments/t/G/TBTN26/EU1217.docx")</f>
        <v>https://docs.wto.org/imrd/directdoc.asp?DDFDocuments/t/G/TBTN26/EU1217.docx</v>
      </c>
      <c r="S223" t="str">
        <f>HYPERLINK("https://docs.wto.org/imrd/directdoc.asp?DDFDocuments/u/G/TBTN26/EU1217.docx", "https://docs.wto.org/imrd/directdoc.asp?DDFDocuments/u/G/TBTN26/EU1217.docx")</f>
        <v>https://docs.wto.org/imrd/directdoc.asp?DDFDocuments/u/G/TBTN26/EU1217.docx</v>
      </c>
      <c r="T223" t="str">
        <f>HYPERLINK("https://docs.wto.org/imrd/directdoc.asp?DDFDocuments/v/G/TBTN26/EU1217.docx", "https://docs.wto.org/imrd/directdoc.asp?DDFDocuments/v/G/TBTN26/EU1217.docx")</f>
        <v>https://docs.wto.org/imrd/directdoc.asp?DDFDocuments/v/G/TBTN26/EU1217.docx</v>
      </c>
      <c r="U223" t="s">
        <v>46</v>
      </c>
      <c r="V223" t="s">
        <v>47</v>
      </c>
      <c r="W223" t="s">
        <v>47</v>
      </c>
      <c r="X223" t="s">
        <v>47</v>
      </c>
      <c r="Y223" t="s">
        <v>47</v>
      </c>
      <c r="Z223" t="s">
        <v>47</v>
      </c>
      <c r="AA223" t="s">
        <v>47</v>
      </c>
      <c r="AB223" s="2" t="s">
        <v>1242</v>
      </c>
      <c r="AC223" t="s">
        <v>42</v>
      </c>
      <c r="AD223" t="s">
        <v>42</v>
      </c>
      <c r="AE223" t="s">
        <v>42</v>
      </c>
      <c r="AF223" t="s">
        <v>42</v>
      </c>
      <c r="AG223" t="s">
        <v>42</v>
      </c>
      <c r="AH223" s="2" t="s">
        <v>42</v>
      </c>
    </row>
    <row r="224" spans="1:34" ht="60" x14ac:dyDescent="0.25">
      <c r="A224" s="8" t="s">
        <v>1246</v>
      </c>
      <c r="B224" s="6" t="s">
        <v>1243</v>
      </c>
      <c r="C224" s="7">
        <v>46203</v>
      </c>
      <c r="D224" s="9" t="str">
        <f>HYPERLINK("https://www.epingalert.org/en/Search?viewData= G/TBT/N/MNG/22"," G/TBT/N/MNG/22")</f>
        <v xml:space="preserve"> G/TBT/N/MNG/22</v>
      </c>
      <c r="E224" s="8" t="s">
        <v>1244</v>
      </c>
      <c r="F224" s="8" t="s">
        <v>1245</v>
      </c>
      <c r="G224" s="8" t="s">
        <v>1247</v>
      </c>
      <c r="H224" s="8" t="s">
        <v>763</v>
      </c>
      <c r="I224" s="8" t="s">
        <v>1248</v>
      </c>
      <c r="J224" s="8" t="s">
        <v>42</v>
      </c>
      <c r="K224" s="8" t="s">
        <v>151</v>
      </c>
      <c r="L224" s="6"/>
      <c r="M224" s="7">
        <v>46263</v>
      </c>
      <c r="N224" s="7" t="s">
        <v>76</v>
      </c>
      <c r="O224" s="7" t="s">
        <v>76</v>
      </c>
      <c r="P224" s="6" t="s">
        <v>44</v>
      </c>
      <c r="Q224" s="8" t="s">
        <v>1249</v>
      </c>
      <c r="R224" t="str">
        <f>HYPERLINK("https://docs.wto.org/imrd/directdoc.asp?DDFDocuments/t/G/TBTN26/MNG22.docx", "https://docs.wto.org/imrd/directdoc.asp?DDFDocuments/t/G/TBTN26/MNG22.docx")</f>
        <v>https://docs.wto.org/imrd/directdoc.asp?DDFDocuments/t/G/TBTN26/MNG22.docx</v>
      </c>
      <c r="S224" t="str">
        <f>HYPERLINK("https://docs.wto.org/imrd/directdoc.asp?DDFDocuments/u/G/TBTN26/MNG22.docx", "https://docs.wto.org/imrd/directdoc.asp?DDFDocuments/u/G/TBTN26/MNG22.docx")</f>
        <v>https://docs.wto.org/imrd/directdoc.asp?DDFDocuments/u/G/TBTN26/MNG22.docx</v>
      </c>
      <c r="T224" t="str">
        <f>HYPERLINK("https://docs.wto.org/imrd/directdoc.asp?DDFDocuments/v/G/TBTN26/MNG22.docx", "https://docs.wto.org/imrd/directdoc.asp?DDFDocuments/v/G/TBTN26/MNG22.docx")</f>
        <v>https://docs.wto.org/imrd/directdoc.asp?DDFDocuments/v/G/TBTN26/MNG22.docx</v>
      </c>
      <c r="U224" t="s">
        <v>46</v>
      </c>
      <c r="V224" t="s">
        <v>47</v>
      </c>
      <c r="W224" t="s">
        <v>46</v>
      </c>
      <c r="X224" t="s">
        <v>47</v>
      </c>
      <c r="Y224" t="s">
        <v>47</v>
      </c>
      <c r="Z224" t="s">
        <v>47</v>
      </c>
      <c r="AA224" t="s">
        <v>47</v>
      </c>
      <c r="AB224" s="2" t="s">
        <v>1250</v>
      </c>
      <c r="AC224" t="s">
        <v>42</v>
      </c>
      <c r="AD224" t="s">
        <v>42</v>
      </c>
      <c r="AE224" t="s">
        <v>42</v>
      </c>
      <c r="AF224" t="s">
        <v>42</v>
      </c>
      <c r="AG224" t="s">
        <v>42</v>
      </c>
      <c r="AH224" s="2" t="s">
        <v>42</v>
      </c>
    </row>
    <row r="225" spans="1:34" ht="240" x14ac:dyDescent="0.25">
      <c r="A225" s="8" t="s">
        <v>1253</v>
      </c>
      <c r="B225" s="6" t="s">
        <v>590</v>
      </c>
      <c r="C225" s="7">
        <v>46203</v>
      </c>
      <c r="D225" s="9" t="str">
        <f>HYPERLINK("https://www.epingalert.org/en/Search?viewData= G/TBT/N/UKR/391"," G/TBT/N/UKR/391")</f>
        <v xml:space="preserve"> G/TBT/N/UKR/391</v>
      </c>
      <c r="E225" s="8" t="s">
        <v>1251</v>
      </c>
      <c r="F225" s="8" t="s">
        <v>1252</v>
      </c>
      <c r="G225" s="8" t="s">
        <v>42</v>
      </c>
      <c r="H225" s="8" t="s">
        <v>63</v>
      </c>
      <c r="I225" s="8" t="s">
        <v>1254</v>
      </c>
      <c r="J225" s="8" t="s">
        <v>42</v>
      </c>
      <c r="K225" s="8" t="s">
        <v>151</v>
      </c>
      <c r="L225" s="6"/>
      <c r="M225" s="7">
        <v>46233</v>
      </c>
      <c r="N225" s="7" t="s">
        <v>76</v>
      </c>
      <c r="O225" s="7">
        <v>46388</v>
      </c>
      <c r="P225" s="6" t="s">
        <v>44</v>
      </c>
      <c r="Q225" s="8" t="s">
        <v>1255</v>
      </c>
      <c r="R225" t="str">
        <f>HYPERLINK("https://docs.wto.org/imrd/directdoc.asp?DDFDocuments/t/G/TBTN26/UKR391.docx", "https://docs.wto.org/imrd/directdoc.asp?DDFDocuments/t/G/TBTN26/UKR391.docx")</f>
        <v>https://docs.wto.org/imrd/directdoc.asp?DDFDocuments/t/G/TBTN26/UKR391.docx</v>
      </c>
      <c r="S225" t="str">
        <f>HYPERLINK("https://docs.wto.org/imrd/directdoc.asp?DDFDocuments/u/G/TBTN26/UKR391.docx", "https://docs.wto.org/imrd/directdoc.asp?DDFDocuments/u/G/TBTN26/UKR391.docx")</f>
        <v>https://docs.wto.org/imrd/directdoc.asp?DDFDocuments/u/G/TBTN26/UKR391.docx</v>
      </c>
      <c r="T225" t="str">
        <f>HYPERLINK("https://docs.wto.org/imrd/directdoc.asp?DDFDocuments/v/G/TBTN26/UKR391.docx", "https://docs.wto.org/imrd/directdoc.asp?DDFDocuments/v/G/TBTN26/UKR391.docx")</f>
        <v>https://docs.wto.org/imrd/directdoc.asp?DDFDocuments/v/G/TBTN26/UKR391.docx</v>
      </c>
      <c r="U225" t="s">
        <v>46</v>
      </c>
      <c r="V225" t="s">
        <v>47</v>
      </c>
      <c r="W225" t="s">
        <v>46</v>
      </c>
      <c r="X225" t="s">
        <v>47</v>
      </c>
      <c r="Y225" t="s">
        <v>47</v>
      </c>
      <c r="Z225" t="s">
        <v>47</v>
      </c>
      <c r="AA225" t="s">
        <v>47</v>
      </c>
      <c r="AB225" s="2" t="s">
        <v>1256</v>
      </c>
      <c r="AC225" t="s">
        <v>42</v>
      </c>
      <c r="AD225" t="s">
        <v>42</v>
      </c>
      <c r="AE225" t="s">
        <v>42</v>
      </c>
      <c r="AF225" t="s">
        <v>42</v>
      </c>
      <c r="AG225" t="s">
        <v>42</v>
      </c>
      <c r="AH225" s="2" t="s">
        <v>42</v>
      </c>
    </row>
    <row r="226" spans="1:34" ht="165" x14ac:dyDescent="0.25">
      <c r="A226" s="8" t="s">
        <v>1259</v>
      </c>
      <c r="B226" s="6" t="s">
        <v>83</v>
      </c>
      <c r="C226" s="7">
        <v>46203</v>
      </c>
      <c r="D226" s="9" t="str">
        <f>HYPERLINK("https://www.epingalert.org/en/Search?viewData= G/TBT/N/USA/2297"," G/TBT/N/USA/2297")</f>
        <v xml:space="preserve"> G/TBT/N/USA/2297</v>
      </c>
      <c r="E226" s="8" t="s">
        <v>1257</v>
      </c>
      <c r="F226" s="8" t="s">
        <v>1258</v>
      </c>
      <c r="G226" s="8" t="s">
        <v>1247</v>
      </c>
      <c r="H226" s="8" t="s">
        <v>763</v>
      </c>
      <c r="I226" s="8" t="s">
        <v>132</v>
      </c>
      <c r="J226" s="8" t="s">
        <v>42</v>
      </c>
      <c r="K226" s="8" t="s">
        <v>151</v>
      </c>
      <c r="L226" s="6"/>
      <c r="M226" s="7">
        <v>46279</v>
      </c>
      <c r="N226" s="7" t="s">
        <v>76</v>
      </c>
      <c r="O226" s="7" t="s">
        <v>76</v>
      </c>
      <c r="P226" s="6" t="s">
        <v>44</v>
      </c>
      <c r="Q226" s="8" t="s">
        <v>1260</v>
      </c>
      <c r="R226" t="str">
        <f>HYPERLINK("https://docs.wto.org/imrd/directdoc.asp?DDFDocuments/t/G/TBTN26/USA2297.docx", "https://docs.wto.org/imrd/directdoc.asp?DDFDocuments/t/G/TBTN26/USA2297.docx")</f>
        <v>https://docs.wto.org/imrd/directdoc.asp?DDFDocuments/t/G/TBTN26/USA2297.docx</v>
      </c>
      <c r="S226" t="str">
        <f>HYPERLINK("https://docs.wto.org/imrd/directdoc.asp?DDFDocuments/u/G/TBTN26/USA2297.docx", "https://docs.wto.org/imrd/directdoc.asp?DDFDocuments/u/G/TBTN26/USA2297.docx")</f>
        <v>https://docs.wto.org/imrd/directdoc.asp?DDFDocuments/u/G/TBTN26/USA2297.docx</v>
      </c>
      <c r="T226" t="str">
        <f>HYPERLINK("https://docs.wto.org/imrd/directdoc.asp?DDFDocuments/v/G/TBTN26/USA2297.docx", "https://docs.wto.org/imrd/directdoc.asp?DDFDocuments/v/G/TBTN26/USA2297.docx")</f>
        <v>https://docs.wto.org/imrd/directdoc.asp?DDFDocuments/v/G/TBTN26/USA2297.docx</v>
      </c>
      <c r="U226" t="s">
        <v>46</v>
      </c>
      <c r="V226" t="s">
        <v>47</v>
      </c>
      <c r="W226" t="s">
        <v>47</v>
      </c>
      <c r="X226" t="s">
        <v>47</v>
      </c>
      <c r="Y226" t="s">
        <v>47</v>
      </c>
      <c r="Z226" t="s">
        <v>47</v>
      </c>
      <c r="AA226" t="s">
        <v>47</v>
      </c>
      <c r="AB226" s="2" t="s">
        <v>1261</v>
      </c>
      <c r="AC226" t="s">
        <v>42</v>
      </c>
      <c r="AD226" t="s">
        <v>42</v>
      </c>
      <c r="AE226" t="s">
        <v>42</v>
      </c>
      <c r="AF226" t="s">
        <v>42</v>
      </c>
      <c r="AG226" t="s">
        <v>42</v>
      </c>
      <c r="AH226" s="2" t="s">
        <v>42</v>
      </c>
    </row>
    <row r="227" spans="1:34" ht="105" x14ac:dyDescent="0.25">
      <c r="A227" s="8" t="s">
        <v>1265</v>
      </c>
      <c r="B227" s="6" t="s">
        <v>1262</v>
      </c>
      <c r="C227" s="7">
        <v>46202</v>
      </c>
      <c r="D227" s="9" t="str">
        <f>HYPERLINK("https://www.epingalert.org/en/Search?viewData= G/TBT/N/COM/1"," G/TBT/N/COM/1")</f>
        <v xml:space="preserve"> G/TBT/N/COM/1</v>
      </c>
      <c r="E227" s="8" t="s">
        <v>1263</v>
      </c>
      <c r="F227" s="8" t="s">
        <v>1264</v>
      </c>
      <c r="G227" s="8" t="s">
        <v>1266</v>
      </c>
      <c r="H227" s="8" t="s">
        <v>1267</v>
      </c>
      <c r="I227" s="8" t="s">
        <v>88</v>
      </c>
      <c r="J227" s="8" t="s">
        <v>42</v>
      </c>
      <c r="K227" s="8" t="s">
        <v>42</v>
      </c>
      <c r="L227" s="6"/>
      <c r="M227" s="7">
        <v>46262</v>
      </c>
      <c r="N227" s="7" t="s">
        <v>76</v>
      </c>
      <c r="O227" s="7" t="s">
        <v>76</v>
      </c>
      <c r="P227" s="6" t="s">
        <v>44</v>
      </c>
      <c r="Q227" s="6"/>
      <c r="R227" t="str">
        <f>HYPERLINK("https://docs.wto.org/imrd/directdoc.asp?DDFDocuments/t/G/TBTN26/COM.docx", "https://docs.wto.org/imrd/directdoc.asp?DDFDocuments/t/G/TBTN26/COM.docx")</f>
        <v>https://docs.wto.org/imrd/directdoc.asp?DDFDocuments/t/G/TBTN26/COM.docx</v>
      </c>
      <c r="S227" t="str">
        <f>HYPERLINK("https://docs.wto.org/imrd/directdoc.asp?DDFDocuments/u/G/TBTN26/COM.docx", "https://docs.wto.org/imrd/directdoc.asp?DDFDocuments/u/G/TBTN26/COM.docx")</f>
        <v>https://docs.wto.org/imrd/directdoc.asp?DDFDocuments/u/G/TBTN26/COM.docx</v>
      </c>
      <c r="T227" t="str">
        <f>HYPERLINK("https://docs.wto.org/imrd/directdoc.asp?DDFDocuments/v/G/TBTN26/COM.docx", "https://docs.wto.org/imrd/directdoc.asp?DDFDocuments/v/G/TBTN26/COM.docx")</f>
        <v>https://docs.wto.org/imrd/directdoc.asp?DDFDocuments/v/G/TBTN26/COM.docx</v>
      </c>
      <c r="U227" t="s">
        <v>46</v>
      </c>
      <c r="V227" t="s">
        <v>47</v>
      </c>
      <c r="W227" t="s">
        <v>47</v>
      </c>
      <c r="X227" t="s">
        <v>47</v>
      </c>
      <c r="Y227" t="s">
        <v>47</v>
      </c>
      <c r="Z227" t="s">
        <v>47</v>
      </c>
      <c r="AA227" t="s">
        <v>47</v>
      </c>
      <c r="AB227" s="2" t="s">
        <v>1268</v>
      </c>
      <c r="AC227" t="s">
        <v>42</v>
      </c>
      <c r="AD227" t="s">
        <v>42</v>
      </c>
      <c r="AE227" t="s">
        <v>42</v>
      </c>
      <c r="AF227" t="s">
        <v>42</v>
      </c>
      <c r="AG227" t="s">
        <v>42</v>
      </c>
      <c r="AH227" s="2" t="s">
        <v>42</v>
      </c>
    </row>
    <row r="228" spans="1:34" ht="60" x14ac:dyDescent="0.25">
      <c r="A228" s="8" t="s">
        <v>1272</v>
      </c>
      <c r="B228" s="6" t="s">
        <v>1269</v>
      </c>
      <c r="C228" s="7">
        <v>46202</v>
      </c>
      <c r="D228" s="9" t="str">
        <f>HYPERLINK("https://www.epingalert.org/en/Search?viewData= G/TBT/N/GBR/123"," G/TBT/N/GBR/123")</f>
        <v xml:space="preserve"> G/TBT/N/GBR/123</v>
      </c>
      <c r="E228" s="8" t="s">
        <v>1270</v>
      </c>
      <c r="F228" s="8" t="s">
        <v>1271</v>
      </c>
      <c r="G228" s="8" t="s">
        <v>1273</v>
      </c>
      <c r="H228" s="8" t="s">
        <v>943</v>
      </c>
      <c r="I228" s="8" t="s">
        <v>132</v>
      </c>
      <c r="J228" s="8" t="s">
        <v>1274</v>
      </c>
      <c r="K228" s="8" t="s">
        <v>42</v>
      </c>
      <c r="L228" s="6"/>
      <c r="M228" s="7">
        <v>46262</v>
      </c>
      <c r="N228" s="7">
        <v>46273</v>
      </c>
      <c r="O228" s="7">
        <v>46454</v>
      </c>
      <c r="P228" s="6" t="s">
        <v>44</v>
      </c>
      <c r="Q228" s="8" t="s">
        <v>1275</v>
      </c>
      <c r="R228" t="str">
        <f>HYPERLINK("https://docs.wto.org/imrd/directdoc.asp?DDFDocuments/t/G/TBTN26/GBR123.docx", "https://docs.wto.org/imrd/directdoc.asp?DDFDocuments/t/G/TBTN26/GBR123.docx")</f>
        <v>https://docs.wto.org/imrd/directdoc.asp?DDFDocuments/t/G/TBTN26/GBR123.docx</v>
      </c>
      <c r="S228" t="str">
        <f>HYPERLINK("https://docs.wto.org/imrd/directdoc.asp?DDFDocuments/u/G/TBTN26/GBR123.docx", "https://docs.wto.org/imrd/directdoc.asp?DDFDocuments/u/G/TBTN26/GBR123.docx")</f>
        <v>https://docs.wto.org/imrd/directdoc.asp?DDFDocuments/u/G/TBTN26/GBR123.docx</v>
      </c>
      <c r="T228" t="str">
        <f>HYPERLINK("https://docs.wto.org/imrd/directdoc.asp?DDFDocuments/v/G/TBTN26/GBR123.docx", "https://docs.wto.org/imrd/directdoc.asp?DDFDocuments/v/G/TBTN26/GBR123.docx")</f>
        <v>https://docs.wto.org/imrd/directdoc.asp?DDFDocuments/v/G/TBTN26/GBR123.docx</v>
      </c>
      <c r="U228" t="s">
        <v>46</v>
      </c>
      <c r="V228" t="s">
        <v>47</v>
      </c>
      <c r="W228" t="s">
        <v>47</v>
      </c>
      <c r="X228" t="s">
        <v>47</v>
      </c>
      <c r="Y228" t="s">
        <v>47</v>
      </c>
      <c r="Z228" t="s">
        <v>47</v>
      </c>
      <c r="AA228" t="s">
        <v>47</v>
      </c>
      <c r="AB228" s="2" t="s">
        <v>1276</v>
      </c>
      <c r="AC228" t="s">
        <v>42</v>
      </c>
      <c r="AD228" t="s">
        <v>42</v>
      </c>
      <c r="AE228" t="s">
        <v>42</v>
      </c>
      <c r="AF228" t="s">
        <v>42</v>
      </c>
      <c r="AG228" t="s">
        <v>42</v>
      </c>
      <c r="AH228" s="2" t="s">
        <v>42</v>
      </c>
    </row>
    <row r="229" spans="1:34" ht="60" x14ac:dyDescent="0.25">
      <c r="A229" s="8" t="s">
        <v>1279</v>
      </c>
      <c r="B229" s="6" t="s">
        <v>49</v>
      </c>
      <c r="C229" s="7">
        <v>46202</v>
      </c>
      <c r="D229" s="9" t="str">
        <f>HYPERLINK("https://www.epingalert.org/en/Search?viewData= G/TBT/N/JPN/910"," G/TBT/N/JPN/910")</f>
        <v xml:space="preserve"> G/TBT/N/JPN/910</v>
      </c>
      <c r="E229" s="8" t="s">
        <v>1277</v>
      </c>
      <c r="F229" s="8" t="s">
        <v>1278</v>
      </c>
      <c r="G229" s="8" t="s">
        <v>42</v>
      </c>
      <c r="H229" s="8" t="s">
        <v>310</v>
      </c>
      <c r="I229" s="8" t="s">
        <v>64</v>
      </c>
      <c r="J229" s="8" t="s">
        <v>1280</v>
      </c>
      <c r="K229" s="8" t="s">
        <v>42</v>
      </c>
      <c r="L229" s="6"/>
      <c r="M229" s="7">
        <v>46262</v>
      </c>
      <c r="N229" s="7" t="s">
        <v>1281</v>
      </c>
      <c r="O229" s="7" t="s">
        <v>1281</v>
      </c>
      <c r="P229" s="6" t="s">
        <v>44</v>
      </c>
      <c r="Q229" s="8" t="s">
        <v>1282</v>
      </c>
      <c r="R229" t="str">
        <f>HYPERLINK("https://docs.wto.org/imrd/directdoc.asp?DDFDocuments/t/G/TBTN26/JPN910.docx", "https://docs.wto.org/imrd/directdoc.asp?DDFDocuments/t/G/TBTN26/JPN910.docx")</f>
        <v>https://docs.wto.org/imrd/directdoc.asp?DDFDocuments/t/G/TBTN26/JPN910.docx</v>
      </c>
      <c r="S229" t="str">
        <f>HYPERLINK("https://docs.wto.org/imrd/directdoc.asp?DDFDocuments/u/G/TBTN26/JPN910.docx", "https://docs.wto.org/imrd/directdoc.asp?DDFDocuments/u/G/TBTN26/JPN910.docx")</f>
        <v>https://docs.wto.org/imrd/directdoc.asp?DDFDocuments/u/G/TBTN26/JPN910.docx</v>
      </c>
      <c r="T229" t="str">
        <f>HYPERLINK("https://docs.wto.org/imrd/directdoc.asp?DDFDocuments/v/G/TBTN26/JPN910.docx", "https://docs.wto.org/imrd/directdoc.asp?DDFDocuments/v/G/TBTN26/JPN910.docx")</f>
        <v>https://docs.wto.org/imrd/directdoc.asp?DDFDocuments/v/G/TBTN26/JPN910.docx</v>
      </c>
      <c r="U229" t="s">
        <v>46</v>
      </c>
      <c r="V229" t="s">
        <v>47</v>
      </c>
      <c r="W229" t="s">
        <v>47</v>
      </c>
      <c r="X229" t="s">
        <v>47</v>
      </c>
      <c r="Y229" t="s">
        <v>47</v>
      </c>
      <c r="Z229" t="s">
        <v>47</v>
      </c>
      <c r="AA229" t="s">
        <v>47</v>
      </c>
      <c r="AB229" s="2" t="s">
        <v>1283</v>
      </c>
      <c r="AC229" t="s">
        <v>42</v>
      </c>
      <c r="AD229" t="s">
        <v>42</v>
      </c>
      <c r="AE229" t="s">
        <v>42</v>
      </c>
      <c r="AF229" t="s">
        <v>42</v>
      </c>
      <c r="AG229" t="s">
        <v>42</v>
      </c>
      <c r="AH229" s="2" t="s">
        <v>42</v>
      </c>
    </row>
    <row r="230" spans="1:34" ht="180" x14ac:dyDescent="0.25">
      <c r="A230" s="8" t="s">
        <v>1286</v>
      </c>
      <c r="B230" s="6" t="s">
        <v>154</v>
      </c>
      <c r="C230" s="7">
        <v>46202</v>
      </c>
      <c r="D230" s="9" t="str">
        <f>HYPERLINK("https://www.epingalert.org/en/Search?viewData= G/TBT/N/KOR/1358"," G/TBT/N/KOR/1358")</f>
        <v xml:space="preserve"> G/TBT/N/KOR/1358</v>
      </c>
      <c r="E230" s="8" t="s">
        <v>1284</v>
      </c>
      <c r="F230" s="8" t="s">
        <v>1285</v>
      </c>
      <c r="G230" s="8" t="s">
        <v>42</v>
      </c>
      <c r="H230" s="8" t="s">
        <v>63</v>
      </c>
      <c r="I230" s="8" t="s">
        <v>64</v>
      </c>
      <c r="J230" s="8" t="s">
        <v>1287</v>
      </c>
      <c r="K230" s="8" t="s">
        <v>42</v>
      </c>
      <c r="L230" s="6"/>
      <c r="M230" s="7">
        <v>46262</v>
      </c>
      <c r="N230" s="7" t="s">
        <v>76</v>
      </c>
      <c r="O230" s="7" t="s">
        <v>76</v>
      </c>
      <c r="P230" s="6" t="s">
        <v>44</v>
      </c>
      <c r="Q230" s="8" t="s">
        <v>1288</v>
      </c>
      <c r="R230" t="str">
        <f>HYPERLINK("https://docs.wto.org/imrd/directdoc.asp?DDFDocuments/t/G/TBTN26/KOR1358.docx", "https://docs.wto.org/imrd/directdoc.asp?DDFDocuments/t/G/TBTN26/KOR1358.docx")</f>
        <v>https://docs.wto.org/imrd/directdoc.asp?DDFDocuments/t/G/TBTN26/KOR1358.docx</v>
      </c>
      <c r="S230" t="str">
        <f>HYPERLINK("https://docs.wto.org/imrd/directdoc.asp?DDFDocuments/u/G/TBTN26/KOR1358.docx", "https://docs.wto.org/imrd/directdoc.asp?DDFDocuments/u/G/TBTN26/KOR1358.docx")</f>
        <v>https://docs.wto.org/imrd/directdoc.asp?DDFDocuments/u/G/TBTN26/KOR1358.docx</v>
      </c>
      <c r="T230" t="str">
        <f>HYPERLINK("https://docs.wto.org/imrd/directdoc.asp?DDFDocuments/v/G/TBTN26/KOR1358.docx", "https://docs.wto.org/imrd/directdoc.asp?DDFDocuments/v/G/TBTN26/KOR1358.docx")</f>
        <v>https://docs.wto.org/imrd/directdoc.asp?DDFDocuments/v/G/TBTN26/KOR1358.docx</v>
      </c>
      <c r="U230" t="s">
        <v>46</v>
      </c>
      <c r="V230" t="s">
        <v>47</v>
      </c>
      <c r="W230" t="s">
        <v>47</v>
      </c>
      <c r="X230" t="s">
        <v>47</v>
      </c>
      <c r="Y230" t="s">
        <v>47</v>
      </c>
      <c r="Z230" t="s">
        <v>47</v>
      </c>
      <c r="AA230" t="s">
        <v>47</v>
      </c>
      <c r="AB230" s="2" t="s">
        <v>1289</v>
      </c>
      <c r="AC230" t="s">
        <v>42</v>
      </c>
      <c r="AD230" t="s">
        <v>42</v>
      </c>
      <c r="AE230" t="s">
        <v>42</v>
      </c>
      <c r="AF230" t="s">
        <v>42</v>
      </c>
      <c r="AG230" t="s">
        <v>42</v>
      </c>
      <c r="AH230" s="2" t="s">
        <v>42</v>
      </c>
    </row>
    <row r="231" spans="1:34" ht="120" x14ac:dyDescent="0.25">
      <c r="A231" s="8" t="s">
        <v>1293</v>
      </c>
      <c r="B231" s="6" t="s">
        <v>1290</v>
      </c>
      <c r="C231" s="7">
        <v>46202</v>
      </c>
      <c r="D231" s="9" t="str">
        <f>HYPERLINK("https://www.epingalert.org/en/Search?viewData= G/TBT/N/TUR/236"," G/TBT/N/TUR/236")</f>
        <v xml:space="preserve"> G/TBT/N/TUR/236</v>
      </c>
      <c r="E231" s="8" t="s">
        <v>1291</v>
      </c>
      <c r="F231" s="8" t="s">
        <v>1292</v>
      </c>
      <c r="G231" s="8" t="s">
        <v>42</v>
      </c>
      <c r="H231" s="8" t="s">
        <v>1294</v>
      </c>
      <c r="I231" s="8" t="s">
        <v>1019</v>
      </c>
      <c r="J231" s="8" t="s">
        <v>42</v>
      </c>
      <c r="K231" s="8" t="s">
        <v>42</v>
      </c>
      <c r="L231" s="6"/>
      <c r="M231" s="7">
        <v>46262</v>
      </c>
      <c r="N231" s="7" t="s">
        <v>1295</v>
      </c>
      <c r="O231" s="7" t="s">
        <v>1295</v>
      </c>
      <c r="P231" s="6" t="s">
        <v>44</v>
      </c>
      <c r="Q231" s="8" t="s">
        <v>1296</v>
      </c>
      <c r="R231" t="str">
        <f>HYPERLINK("https://docs.wto.org/imrd/directdoc.asp?DDFDocuments/t/G/TBTN26/TUR236.docx", "https://docs.wto.org/imrd/directdoc.asp?DDFDocuments/t/G/TBTN26/TUR236.docx")</f>
        <v>https://docs.wto.org/imrd/directdoc.asp?DDFDocuments/t/G/TBTN26/TUR236.docx</v>
      </c>
      <c r="S231" t="str">
        <f>HYPERLINK("https://docs.wto.org/imrd/directdoc.asp?DDFDocuments/u/G/TBTN26/TUR236.docx", "https://docs.wto.org/imrd/directdoc.asp?DDFDocuments/u/G/TBTN26/TUR236.docx")</f>
        <v>https://docs.wto.org/imrd/directdoc.asp?DDFDocuments/u/G/TBTN26/TUR236.docx</v>
      </c>
      <c r="T231" t="str">
        <f>HYPERLINK("https://docs.wto.org/imrd/directdoc.asp?DDFDocuments/v/G/TBTN26/TUR236.docx", "https://docs.wto.org/imrd/directdoc.asp?DDFDocuments/v/G/TBTN26/TUR236.docx")</f>
        <v>https://docs.wto.org/imrd/directdoc.asp?DDFDocuments/v/G/TBTN26/TUR236.docx</v>
      </c>
      <c r="U231" t="s">
        <v>46</v>
      </c>
      <c r="V231" t="s">
        <v>47</v>
      </c>
      <c r="W231" t="s">
        <v>47</v>
      </c>
      <c r="X231" t="s">
        <v>47</v>
      </c>
      <c r="Y231" t="s">
        <v>47</v>
      </c>
      <c r="Z231" t="s">
        <v>47</v>
      </c>
      <c r="AA231" t="s">
        <v>47</v>
      </c>
      <c r="AB231" s="2" t="s">
        <v>1297</v>
      </c>
      <c r="AC231" t="s">
        <v>42</v>
      </c>
      <c r="AD231" t="s">
        <v>42</v>
      </c>
      <c r="AE231" t="s">
        <v>42</v>
      </c>
      <c r="AF231" t="s">
        <v>42</v>
      </c>
      <c r="AG231" t="s">
        <v>42</v>
      </c>
      <c r="AH231" s="2" t="s">
        <v>42</v>
      </c>
    </row>
    <row r="232" spans="1:34" ht="105" x14ac:dyDescent="0.25">
      <c r="A232" s="8" t="s">
        <v>1300</v>
      </c>
      <c r="B232" s="6" t="s">
        <v>1290</v>
      </c>
      <c r="C232" s="7">
        <v>46202</v>
      </c>
      <c r="D232" s="9" t="str">
        <f>HYPERLINK("https://www.epingalert.org/en/Search?viewData= G/TBT/N/TUR/237"," G/TBT/N/TUR/237")</f>
        <v xml:space="preserve"> G/TBT/N/TUR/237</v>
      </c>
      <c r="E232" s="8" t="s">
        <v>1298</v>
      </c>
      <c r="F232" s="8" t="s">
        <v>1299</v>
      </c>
      <c r="G232" s="8" t="s">
        <v>42</v>
      </c>
      <c r="H232" s="8" t="s">
        <v>1294</v>
      </c>
      <c r="I232" s="8" t="s">
        <v>1063</v>
      </c>
      <c r="J232" s="8" t="s">
        <v>42</v>
      </c>
      <c r="K232" s="8" t="s">
        <v>42</v>
      </c>
      <c r="L232" s="6"/>
      <c r="M232" s="7">
        <v>46262</v>
      </c>
      <c r="N232" s="7" t="s">
        <v>1295</v>
      </c>
      <c r="O232" s="7" t="s">
        <v>1295</v>
      </c>
      <c r="P232" s="6" t="s">
        <v>44</v>
      </c>
      <c r="Q232" s="8" t="s">
        <v>1301</v>
      </c>
      <c r="R232" t="str">
        <f>HYPERLINK("https://docs.wto.org/imrd/directdoc.asp?DDFDocuments/t/G/TBTN26/TUR237.docx", "https://docs.wto.org/imrd/directdoc.asp?DDFDocuments/t/G/TBTN26/TUR237.docx")</f>
        <v>https://docs.wto.org/imrd/directdoc.asp?DDFDocuments/t/G/TBTN26/TUR237.docx</v>
      </c>
      <c r="S232" t="str">
        <f>HYPERLINK("https://docs.wto.org/imrd/directdoc.asp?DDFDocuments/u/G/TBTN26/TUR237.docx", "https://docs.wto.org/imrd/directdoc.asp?DDFDocuments/u/G/TBTN26/TUR237.docx")</f>
        <v>https://docs.wto.org/imrd/directdoc.asp?DDFDocuments/u/G/TBTN26/TUR237.docx</v>
      </c>
      <c r="T232" t="str">
        <f>HYPERLINK("https://docs.wto.org/imrd/directdoc.asp?DDFDocuments/v/G/TBTN26/TUR237.docx", "https://docs.wto.org/imrd/directdoc.asp?DDFDocuments/v/G/TBTN26/TUR237.docx")</f>
        <v>https://docs.wto.org/imrd/directdoc.asp?DDFDocuments/v/G/TBTN26/TUR237.docx</v>
      </c>
      <c r="U232" t="s">
        <v>46</v>
      </c>
      <c r="V232" t="s">
        <v>47</v>
      </c>
      <c r="W232" t="s">
        <v>47</v>
      </c>
      <c r="X232" t="s">
        <v>47</v>
      </c>
      <c r="Y232" t="s">
        <v>47</v>
      </c>
      <c r="Z232" t="s">
        <v>47</v>
      </c>
      <c r="AA232" t="s">
        <v>47</v>
      </c>
      <c r="AB232" s="2" t="s">
        <v>1302</v>
      </c>
      <c r="AC232" t="s">
        <v>42</v>
      </c>
      <c r="AD232" t="s">
        <v>42</v>
      </c>
      <c r="AE232" t="s">
        <v>42</v>
      </c>
      <c r="AF232" t="s">
        <v>42</v>
      </c>
      <c r="AG232" t="s">
        <v>42</v>
      </c>
      <c r="AH232" s="2" t="s">
        <v>42</v>
      </c>
    </row>
    <row r="233" spans="1:34" ht="409.5" x14ac:dyDescent="0.25">
      <c r="A233" s="8" t="s">
        <v>1305</v>
      </c>
      <c r="B233" s="6" t="s">
        <v>1290</v>
      </c>
      <c r="C233" s="7">
        <v>46202</v>
      </c>
      <c r="D233" s="9" t="str">
        <f>HYPERLINK("https://www.epingalert.org/en/Search?viewData= G/TBT/N/TUR/238"," G/TBT/N/TUR/238")</f>
        <v xml:space="preserve"> G/TBT/N/TUR/238</v>
      </c>
      <c r="E233" s="8" t="s">
        <v>1303</v>
      </c>
      <c r="F233" s="8" t="s">
        <v>1304</v>
      </c>
      <c r="G233" s="8" t="s">
        <v>42</v>
      </c>
      <c r="H233" s="8" t="s">
        <v>1294</v>
      </c>
      <c r="I233" s="8" t="s">
        <v>1019</v>
      </c>
      <c r="J233" s="8" t="s">
        <v>42</v>
      </c>
      <c r="K233" s="8" t="s">
        <v>42</v>
      </c>
      <c r="L233" s="6"/>
      <c r="M233" s="7">
        <v>46262</v>
      </c>
      <c r="N233" s="7" t="s">
        <v>1306</v>
      </c>
      <c r="O233" s="7" t="s">
        <v>1306</v>
      </c>
      <c r="P233" s="6" t="s">
        <v>44</v>
      </c>
      <c r="Q233" s="8" t="s">
        <v>1307</v>
      </c>
      <c r="R233" t="str">
        <f>HYPERLINK("https://docs.wto.org/imrd/directdoc.asp?DDFDocuments/t/G/TBTN26/TUR238.docx", "https://docs.wto.org/imrd/directdoc.asp?DDFDocuments/t/G/TBTN26/TUR238.docx")</f>
        <v>https://docs.wto.org/imrd/directdoc.asp?DDFDocuments/t/G/TBTN26/TUR238.docx</v>
      </c>
      <c r="S233" t="str">
        <f>HYPERLINK("https://docs.wto.org/imrd/directdoc.asp?DDFDocuments/u/G/TBTN26/TUR238.docx", "https://docs.wto.org/imrd/directdoc.asp?DDFDocuments/u/G/TBTN26/TUR238.docx")</f>
        <v>https://docs.wto.org/imrd/directdoc.asp?DDFDocuments/u/G/TBTN26/TUR238.docx</v>
      </c>
      <c r="T233" t="str">
        <f>HYPERLINK("https://docs.wto.org/imrd/directdoc.asp?DDFDocuments/v/G/TBTN26/TUR238.docx", "https://docs.wto.org/imrd/directdoc.asp?DDFDocuments/v/G/TBTN26/TUR238.docx")</f>
        <v>https://docs.wto.org/imrd/directdoc.asp?DDFDocuments/v/G/TBTN26/TUR238.docx</v>
      </c>
      <c r="U233" t="s">
        <v>46</v>
      </c>
      <c r="V233" t="s">
        <v>47</v>
      </c>
      <c r="W233" t="s">
        <v>47</v>
      </c>
      <c r="X233" t="s">
        <v>47</v>
      </c>
      <c r="Y233" t="s">
        <v>47</v>
      </c>
      <c r="Z233" t="s">
        <v>47</v>
      </c>
      <c r="AA233" t="s">
        <v>47</v>
      </c>
      <c r="AB233" s="2" t="s">
        <v>1308</v>
      </c>
      <c r="AC233" t="s">
        <v>42</v>
      </c>
      <c r="AD233" t="s">
        <v>42</v>
      </c>
      <c r="AE233" t="s">
        <v>42</v>
      </c>
      <c r="AF233" t="s">
        <v>42</v>
      </c>
      <c r="AG233" t="s">
        <v>42</v>
      </c>
      <c r="AH233" s="2" t="s">
        <v>42</v>
      </c>
    </row>
    <row r="234" spans="1:34" ht="405" x14ac:dyDescent="0.25">
      <c r="A234" s="8" t="s">
        <v>1311</v>
      </c>
      <c r="B234" s="6" t="s">
        <v>1290</v>
      </c>
      <c r="C234" s="7">
        <v>46202</v>
      </c>
      <c r="D234" s="9" t="str">
        <f>HYPERLINK("https://www.epingalert.org/en/Search?viewData= G/TBT/N/TUR/239"," G/TBT/N/TUR/239")</f>
        <v xml:space="preserve"> G/TBT/N/TUR/239</v>
      </c>
      <c r="E234" s="8" t="s">
        <v>1309</v>
      </c>
      <c r="F234" s="8" t="s">
        <v>1310</v>
      </c>
      <c r="G234" s="8" t="s">
        <v>42</v>
      </c>
      <c r="H234" s="8" t="s">
        <v>1312</v>
      </c>
      <c r="I234" s="8" t="s">
        <v>1019</v>
      </c>
      <c r="J234" s="8" t="s">
        <v>42</v>
      </c>
      <c r="K234" s="8" t="s">
        <v>42</v>
      </c>
      <c r="L234" s="6"/>
      <c r="M234" s="7">
        <v>46262</v>
      </c>
      <c r="N234" s="7" t="s">
        <v>1313</v>
      </c>
      <c r="O234" s="7" t="s">
        <v>1313</v>
      </c>
      <c r="P234" s="6" t="s">
        <v>44</v>
      </c>
      <c r="Q234" s="8" t="s">
        <v>1314</v>
      </c>
      <c r="R234" t="str">
        <f>HYPERLINK("https://docs.wto.org/imrd/directdoc.asp?DDFDocuments/t/G/TBTN26/TUR239.docx", "https://docs.wto.org/imrd/directdoc.asp?DDFDocuments/t/G/TBTN26/TUR239.docx")</f>
        <v>https://docs.wto.org/imrd/directdoc.asp?DDFDocuments/t/G/TBTN26/TUR239.docx</v>
      </c>
      <c r="S234" t="str">
        <f>HYPERLINK("https://docs.wto.org/imrd/directdoc.asp?DDFDocuments/u/G/TBTN26/TUR239.docx", "https://docs.wto.org/imrd/directdoc.asp?DDFDocuments/u/G/TBTN26/TUR239.docx")</f>
        <v>https://docs.wto.org/imrd/directdoc.asp?DDFDocuments/u/G/TBTN26/TUR239.docx</v>
      </c>
      <c r="T234" t="str">
        <f>HYPERLINK("https://docs.wto.org/imrd/directdoc.asp?DDFDocuments/v/G/TBTN26/TUR239.docx", "https://docs.wto.org/imrd/directdoc.asp?DDFDocuments/v/G/TBTN26/TUR239.docx")</f>
        <v>https://docs.wto.org/imrd/directdoc.asp?DDFDocuments/v/G/TBTN26/TUR239.docx</v>
      </c>
      <c r="U234" t="s">
        <v>46</v>
      </c>
      <c r="V234" t="s">
        <v>47</v>
      </c>
      <c r="W234" t="s">
        <v>47</v>
      </c>
      <c r="X234" t="s">
        <v>47</v>
      </c>
      <c r="Y234" t="s">
        <v>47</v>
      </c>
      <c r="Z234" t="s">
        <v>47</v>
      </c>
      <c r="AA234" t="s">
        <v>47</v>
      </c>
      <c r="AB234" s="2" t="s">
        <v>42</v>
      </c>
      <c r="AC234" t="s">
        <v>42</v>
      </c>
      <c r="AD234" t="s">
        <v>42</v>
      </c>
      <c r="AE234" t="s">
        <v>42</v>
      </c>
      <c r="AF234" t="s">
        <v>42</v>
      </c>
      <c r="AG234" t="s">
        <v>42</v>
      </c>
      <c r="AH234" s="2" t="s">
        <v>42</v>
      </c>
    </row>
    <row r="235" spans="1:34" ht="135" x14ac:dyDescent="0.25">
      <c r="A235" s="8" t="s">
        <v>1317</v>
      </c>
      <c r="B235" s="6" t="s">
        <v>83</v>
      </c>
      <c r="C235" s="7">
        <v>46202</v>
      </c>
      <c r="D235" s="9" t="str">
        <f>HYPERLINK("https://www.epingalert.org/en/Search?viewData= G/TBT/N/USA/2294"," G/TBT/N/USA/2294")</f>
        <v xml:space="preserve"> G/TBT/N/USA/2294</v>
      </c>
      <c r="E235" s="8" t="s">
        <v>1315</v>
      </c>
      <c r="F235" s="8" t="s">
        <v>1316</v>
      </c>
      <c r="G235" s="8" t="s">
        <v>42</v>
      </c>
      <c r="H235" s="8" t="s">
        <v>1318</v>
      </c>
      <c r="I235" s="8" t="s">
        <v>1319</v>
      </c>
      <c r="J235" s="8" t="s">
        <v>42</v>
      </c>
      <c r="K235" s="8" t="s">
        <v>42</v>
      </c>
      <c r="L235" s="6"/>
      <c r="M235" s="7">
        <v>46230</v>
      </c>
      <c r="N235" s="7" t="s">
        <v>76</v>
      </c>
      <c r="O235" s="7" t="s">
        <v>76</v>
      </c>
      <c r="P235" s="6" t="s">
        <v>44</v>
      </c>
      <c r="Q235" s="8" t="s">
        <v>1320</v>
      </c>
      <c r="R235" t="str">
        <f>HYPERLINK("https://docs.wto.org/imrd/directdoc.asp?DDFDocuments/t/G/TBTN26/USA2294.docx", "https://docs.wto.org/imrd/directdoc.asp?DDFDocuments/t/G/TBTN26/USA2294.docx")</f>
        <v>https://docs.wto.org/imrd/directdoc.asp?DDFDocuments/t/G/TBTN26/USA2294.docx</v>
      </c>
      <c r="S235" t="str">
        <f>HYPERLINK("https://docs.wto.org/imrd/directdoc.asp?DDFDocuments/u/G/TBTN26/USA2294.docx", "https://docs.wto.org/imrd/directdoc.asp?DDFDocuments/u/G/TBTN26/USA2294.docx")</f>
        <v>https://docs.wto.org/imrd/directdoc.asp?DDFDocuments/u/G/TBTN26/USA2294.docx</v>
      </c>
      <c r="T235" t="str">
        <f>HYPERLINK("https://docs.wto.org/imrd/directdoc.asp?DDFDocuments/v/G/TBTN26/USA2294.docx", "https://docs.wto.org/imrd/directdoc.asp?DDFDocuments/v/G/TBTN26/USA2294.docx")</f>
        <v>https://docs.wto.org/imrd/directdoc.asp?DDFDocuments/v/G/TBTN26/USA2294.docx</v>
      </c>
      <c r="U235" t="s">
        <v>46</v>
      </c>
      <c r="V235" t="s">
        <v>47</v>
      </c>
      <c r="W235" t="s">
        <v>46</v>
      </c>
      <c r="X235" t="s">
        <v>47</v>
      </c>
      <c r="Y235" t="s">
        <v>47</v>
      </c>
      <c r="Z235" t="s">
        <v>47</v>
      </c>
      <c r="AA235" t="s">
        <v>47</v>
      </c>
      <c r="AB235" s="2" t="s">
        <v>1321</v>
      </c>
      <c r="AC235" t="s">
        <v>42</v>
      </c>
      <c r="AD235" t="s">
        <v>42</v>
      </c>
      <c r="AE235" t="s">
        <v>42</v>
      </c>
      <c r="AF235" t="s">
        <v>42</v>
      </c>
      <c r="AG235" t="s">
        <v>42</v>
      </c>
      <c r="AH235" s="2" t="s">
        <v>42</v>
      </c>
    </row>
    <row r="236" spans="1:34" ht="225" x14ac:dyDescent="0.25">
      <c r="A236" s="8" t="s">
        <v>1324</v>
      </c>
      <c r="B236" s="6" t="s">
        <v>83</v>
      </c>
      <c r="C236" s="7">
        <v>46202</v>
      </c>
      <c r="D236" s="9" t="str">
        <f>HYPERLINK("https://www.epingalert.org/en/Search?viewData= G/TBT/N/USA/2295"," G/TBT/N/USA/2295")</f>
        <v xml:space="preserve"> G/TBT/N/USA/2295</v>
      </c>
      <c r="E236" s="8" t="s">
        <v>1322</v>
      </c>
      <c r="F236" s="8" t="s">
        <v>1323</v>
      </c>
      <c r="G236" s="8" t="s">
        <v>42</v>
      </c>
      <c r="H236" s="8" t="s">
        <v>1325</v>
      </c>
      <c r="I236" s="8" t="s">
        <v>383</v>
      </c>
      <c r="J236" s="8" t="s">
        <v>42</v>
      </c>
      <c r="K236" s="8" t="s">
        <v>42</v>
      </c>
      <c r="L236" s="6"/>
      <c r="M236" s="7">
        <v>46259</v>
      </c>
      <c r="N236" s="7" t="s">
        <v>76</v>
      </c>
      <c r="O236" s="7" t="s">
        <v>76</v>
      </c>
      <c r="P236" s="6" t="s">
        <v>44</v>
      </c>
      <c r="Q236" s="8" t="s">
        <v>1326</v>
      </c>
      <c r="R236" t="str">
        <f>HYPERLINK("https://docs.wto.org/imrd/directdoc.asp?DDFDocuments/t/G/TBTN26/USA2295.docx", "https://docs.wto.org/imrd/directdoc.asp?DDFDocuments/t/G/TBTN26/USA2295.docx")</f>
        <v>https://docs.wto.org/imrd/directdoc.asp?DDFDocuments/t/G/TBTN26/USA2295.docx</v>
      </c>
      <c r="S236" t="str">
        <f>HYPERLINK("https://docs.wto.org/imrd/directdoc.asp?DDFDocuments/u/G/TBTN26/USA2295.docx", "https://docs.wto.org/imrd/directdoc.asp?DDFDocuments/u/G/TBTN26/USA2295.docx")</f>
        <v>https://docs.wto.org/imrd/directdoc.asp?DDFDocuments/u/G/TBTN26/USA2295.docx</v>
      </c>
      <c r="T236" t="str">
        <f>HYPERLINK("https://docs.wto.org/imrd/directdoc.asp?DDFDocuments/v/G/TBTN26/USA2295.docx", "https://docs.wto.org/imrd/directdoc.asp?DDFDocuments/v/G/TBTN26/USA2295.docx")</f>
        <v>https://docs.wto.org/imrd/directdoc.asp?DDFDocuments/v/G/TBTN26/USA2295.docx</v>
      </c>
      <c r="U236" t="s">
        <v>46</v>
      </c>
      <c r="V236" t="s">
        <v>47</v>
      </c>
      <c r="W236" t="s">
        <v>46</v>
      </c>
      <c r="X236" t="s">
        <v>47</v>
      </c>
      <c r="Y236" t="s">
        <v>47</v>
      </c>
      <c r="Z236" t="s">
        <v>47</v>
      </c>
      <c r="AA236" t="s">
        <v>47</v>
      </c>
      <c r="AB236" s="2" t="s">
        <v>1327</v>
      </c>
      <c r="AC236" t="s">
        <v>42</v>
      </c>
      <c r="AD236" t="s">
        <v>42</v>
      </c>
      <c r="AE236" t="s">
        <v>42</v>
      </c>
      <c r="AF236" t="s">
        <v>42</v>
      </c>
      <c r="AG236" t="s">
        <v>42</v>
      </c>
      <c r="AH236" s="2" t="s">
        <v>42</v>
      </c>
    </row>
    <row r="237" spans="1:34" ht="375" x14ac:dyDescent="0.25">
      <c r="A237" s="8" t="s">
        <v>1330</v>
      </c>
      <c r="B237" s="6" t="s">
        <v>83</v>
      </c>
      <c r="C237" s="7">
        <v>46202</v>
      </c>
      <c r="D237" s="9" t="str">
        <f>HYPERLINK("https://www.epingalert.org/en/Search?viewData= G/TBT/N/USA/2296"," G/TBT/N/USA/2296")</f>
        <v xml:space="preserve"> G/TBT/N/USA/2296</v>
      </c>
      <c r="E237" s="8" t="s">
        <v>1328</v>
      </c>
      <c r="F237" s="8" t="s">
        <v>1329</v>
      </c>
      <c r="G237" s="8" t="s">
        <v>42</v>
      </c>
      <c r="H237" s="8" t="s">
        <v>1331</v>
      </c>
      <c r="I237" s="8" t="s">
        <v>1332</v>
      </c>
      <c r="J237" s="8" t="s">
        <v>42</v>
      </c>
      <c r="K237" s="8" t="s">
        <v>42</v>
      </c>
      <c r="L237" s="6"/>
      <c r="M237" s="7">
        <v>46259</v>
      </c>
      <c r="N237" s="7" t="s">
        <v>76</v>
      </c>
      <c r="O237" s="7" t="s">
        <v>76</v>
      </c>
      <c r="P237" s="6" t="s">
        <v>44</v>
      </c>
      <c r="Q237" s="8" t="s">
        <v>1333</v>
      </c>
      <c r="R237" t="str">
        <f>HYPERLINK("https://docs.wto.org/imrd/directdoc.asp?DDFDocuments/t/G/TBTN26/USA2296.docx", "https://docs.wto.org/imrd/directdoc.asp?DDFDocuments/t/G/TBTN26/USA2296.docx")</f>
        <v>https://docs.wto.org/imrd/directdoc.asp?DDFDocuments/t/G/TBTN26/USA2296.docx</v>
      </c>
      <c r="S237" t="str">
        <f>HYPERLINK("https://docs.wto.org/imrd/directdoc.asp?DDFDocuments/u/G/TBTN26/USA2296.docx", "https://docs.wto.org/imrd/directdoc.asp?DDFDocuments/u/G/TBTN26/USA2296.docx")</f>
        <v>https://docs.wto.org/imrd/directdoc.asp?DDFDocuments/u/G/TBTN26/USA2296.docx</v>
      </c>
      <c r="T237" t="str">
        <f>HYPERLINK("https://docs.wto.org/imrd/directdoc.asp?DDFDocuments/v/G/TBTN26/USA2296.docx", "https://docs.wto.org/imrd/directdoc.asp?DDFDocuments/v/G/TBTN26/USA2296.docx")</f>
        <v>https://docs.wto.org/imrd/directdoc.asp?DDFDocuments/v/G/TBTN26/USA2296.docx</v>
      </c>
      <c r="U237" t="s">
        <v>47</v>
      </c>
      <c r="V237" t="s">
        <v>47</v>
      </c>
      <c r="W237" t="s">
        <v>47</v>
      </c>
      <c r="X237" t="s">
        <v>47</v>
      </c>
      <c r="Y237" t="s">
        <v>47</v>
      </c>
      <c r="Z237" t="s">
        <v>47</v>
      </c>
      <c r="AA237" t="s">
        <v>46</v>
      </c>
      <c r="AB237" s="2" t="s">
        <v>1334</v>
      </c>
      <c r="AC237" t="s">
        <v>42</v>
      </c>
      <c r="AD237" t="s">
        <v>42</v>
      </c>
      <c r="AE237" t="s">
        <v>42</v>
      </c>
      <c r="AF237" t="s">
        <v>42</v>
      </c>
      <c r="AG237" t="s">
        <v>42</v>
      </c>
      <c r="AH237" s="2" t="s">
        <v>42</v>
      </c>
    </row>
    <row r="238" spans="1:34" ht="120" x14ac:dyDescent="0.25">
      <c r="A238" s="8" t="s">
        <v>1337</v>
      </c>
      <c r="B238" s="6" t="s">
        <v>100</v>
      </c>
      <c r="C238" s="7">
        <v>46202</v>
      </c>
      <c r="D238" s="9" t="str">
        <f>HYPERLINK("https://www.epingalert.org/en/Search?viewData= G/TBT/N/VNM/431"," G/TBT/N/VNM/431")</f>
        <v xml:space="preserve"> G/TBT/N/VNM/431</v>
      </c>
      <c r="E238" s="8" t="s">
        <v>1335</v>
      </c>
      <c r="F238" s="8" t="s">
        <v>1336</v>
      </c>
      <c r="G238" s="8" t="s">
        <v>1338</v>
      </c>
      <c r="H238" s="8" t="s">
        <v>1339</v>
      </c>
      <c r="I238" s="8" t="s">
        <v>106</v>
      </c>
      <c r="J238" s="8" t="s">
        <v>42</v>
      </c>
      <c r="K238" s="8" t="s">
        <v>42</v>
      </c>
      <c r="L238" s="6"/>
      <c r="M238" s="7">
        <v>46262</v>
      </c>
      <c r="N238" s="7" t="s">
        <v>609</v>
      </c>
      <c r="O238" s="7" t="s">
        <v>55</v>
      </c>
      <c r="P238" s="6" t="s">
        <v>44</v>
      </c>
      <c r="Q238" s="8" t="s">
        <v>1340</v>
      </c>
      <c r="R238" t="str">
        <f>HYPERLINK("https://docs.wto.org/imrd/directdoc.asp?DDFDocuments/t/G/TBTN26/VNM431.docx", "https://docs.wto.org/imrd/directdoc.asp?DDFDocuments/t/G/TBTN26/VNM431.docx")</f>
        <v>https://docs.wto.org/imrd/directdoc.asp?DDFDocuments/t/G/TBTN26/VNM431.docx</v>
      </c>
      <c r="S238" t="str">
        <f>HYPERLINK("https://docs.wto.org/imrd/directdoc.asp?DDFDocuments/u/G/TBTN26/VNM431.docx", "https://docs.wto.org/imrd/directdoc.asp?DDFDocuments/u/G/TBTN26/VNM431.docx")</f>
        <v>https://docs.wto.org/imrd/directdoc.asp?DDFDocuments/u/G/TBTN26/VNM431.docx</v>
      </c>
      <c r="T238" t="str">
        <f>HYPERLINK("https://docs.wto.org/imrd/directdoc.asp?DDFDocuments/v/G/TBTN26/VNM431.docx", "https://docs.wto.org/imrd/directdoc.asp?DDFDocuments/v/G/TBTN26/VNM431.docx")</f>
        <v>https://docs.wto.org/imrd/directdoc.asp?DDFDocuments/v/G/TBTN26/VNM431.docx</v>
      </c>
      <c r="U238" t="s">
        <v>46</v>
      </c>
      <c r="V238" t="s">
        <v>47</v>
      </c>
      <c r="W238" t="s">
        <v>47</v>
      </c>
      <c r="X238" t="s">
        <v>47</v>
      </c>
      <c r="Y238" t="s">
        <v>47</v>
      </c>
      <c r="Z238" t="s">
        <v>47</v>
      </c>
      <c r="AA238" t="s">
        <v>47</v>
      </c>
      <c r="AB238" s="2" t="s">
        <v>339</v>
      </c>
      <c r="AC238" t="s">
        <v>42</v>
      </c>
      <c r="AD238" t="s">
        <v>42</v>
      </c>
      <c r="AE238" t="s">
        <v>42</v>
      </c>
      <c r="AF238" t="s">
        <v>42</v>
      </c>
      <c r="AG238" t="s">
        <v>42</v>
      </c>
      <c r="AH238" s="2" t="s">
        <v>42</v>
      </c>
    </row>
    <row r="239" spans="1:34" ht="150" x14ac:dyDescent="0.25">
      <c r="A239" s="8" t="s">
        <v>1343</v>
      </c>
      <c r="B239" s="6" t="s">
        <v>916</v>
      </c>
      <c r="C239" s="7">
        <v>46199</v>
      </c>
      <c r="D239" s="9" t="str">
        <f>HYPERLINK("https://www.epingalert.org/en/Search?viewData= G/TBT/N/EGY/593"," G/TBT/N/EGY/593")</f>
        <v xml:space="preserve"> G/TBT/N/EGY/593</v>
      </c>
      <c r="E239" s="8" t="s">
        <v>1341</v>
      </c>
      <c r="F239" s="8" t="s">
        <v>1342</v>
      </c>
      <c r="G239" s="8" t="s">
        <v>1344</v>
      </c>
      <c r="H239" s="8" t="s">
        <v>1345</v>
      </c>
      <c r="I239" s="8" t="s">
        <v>654</v>
      </c>
      <c r="J239" s="8" t="s">
        <v>921</v>
      </c>
      <c r="K239" s="8" t="s">
        <v>42</v>
      </c>
      <c r="L239" s="6"/>
      <c r="M239" s="7">
        <v>46259</v>
      </c>
      <c r="N239" s="7" t="s">
        <v>76</v>
      </c>
      <c r="O239" s="7" t="s">
        <v>76</v>
      </c>
      <c r="P239" s="6" t="s">
        <v>44</v>
      </c>
      <c r="Q239" s="6"/>
      <c r="R239" t="str">
        <f>HYPERLINK("https://docs.wto.org/imrd/directdoc.asp?DDFDocuments/t/G/TBTN26/EGY593.docx", "https://docs.wto.org/imrd/directdoc.asp?DDFDocuments/t/G/TBTN26/EGY593.docx")</f>
        <v>https://docs.wto.org/imrd/directdoc.asp?DDFDocuments/t/G/TBTN26/EGY593.docx</v>
      </c>
      <c r="S239" t="str">
        <f>HYPERLINK("https://docs.wto.org/imrd/directdoc.asp?DDFDocuments/u/G/TBTN26/EGY593.docx", "https://docs.wto.org/imrd/directdoc.asp?DDFDocuments/u/G/TBTN26/EGY593.docx")</f>
        <v>https://docs.wto.org/imrd/directdoc.asp?DDFDocuments/u/G/TBTN26/EGY593.docx</v>
      </c>
      <c r="T239" t="str">
        <f>HYPERLINK("https://docs.wto.org/imrd/directdoc.asp?DDFDocuments/v/G/TBTN26/EGY593.docx", "https://docs.wto.org/imrd/directdoc.asp?DDFDocuments/v/G/TBTN26/EGY593.docx")</f>
        <v>https://docs.wto.org/imrd/directdoc.asp?DDFDocuments/v/G/TBTN26/EGY593.docx</v>
      </c>
      <c r="U239" t="s">
        <v>46</v>
      </c>
      <c r="V239" t="s">
        <v>47</v>
      </c>
      <c r="W239" t="s">
        <v>47</v>
      </c>
      <c r="X239" t="s">
        <v>47</v>
      </c>
      <c r="Y239" t="s">
        <v>47</v>
      </c>
      <c r="Z239" t="s">
        <v>47</v>
      </c>
      <c r="AA239" t="s">
        <v>47</v>
      </c>
      <c r="AB239" s="2" t="s">
        <v>1346</v>
      </c>
      <c r="AC239" t="s">
        <v>42</v>
      </c>
      <c r="AD239" t="s">
        <v>42</v>
      </c>
      <c r="AE239" t="s">
        <v>42</v>
      </c>
      <c r="AF239" t="s">
        <v>42</v>
      </c>
      <c r="AG239" t="s">
        <v>42</v>
      </c>
      <c r="AH239" s="2" t="s">
        <v>42</v>
      </c>
    </row>
    <row r="240" spans="1:34" ht="90" x14ac:dyDescent="0.25">
      <c r="A240" s="8" t="s">
        <v>1349</v>
      </c>
      <c r="B240" s="6" t="s">
        <v>916</v>
      </c>
      <c r="C240" s="7">
        <v>46199</v>
      </c>
      <c r="D240" s="9" t="str">
        <f>HYPERLINK("https://www.epingalert.org/en/Search?viewData= G/TBT/N/EGY/594"," G/TBT/N/EGY/594")</f>
        <v xml:space="preserve"> G/TBT/N/EGY/594</v>
      </c>
      <c r="E240" s="8" t="s">
        <v>1347</v>
      </c>
      <c r="F240" s="8" t="s">
        <v>1348</v>
      </c>
      <c r="G240" s="8" t="s">
        <v>42</v>
      </c>
      <c r="H240" s="8" t="s">
        <v>1350</v>
      </c>
      <c r="I240" s="8" t="s">
        <v>654</v>
      </c>
      <c r="J240" s="8" t="s">
        <v>921</v>
      </c>
      <c r="K240" s="8" t="s">
        <v>42</v>
      </c>
      <c r="L240" s="6"/>
      <c r="M240" s="7">
        <v>46259</v>
      </c>
      <c r="N240" s="7" t="s">
        <v>76</v>
      </c>
      <c r="O240" s="7" t="s">
        <v>76</v>
      </c>
      <c r="P240" s="6" t="s">
        <v>44</v>
      </c>
      <c r="Q240" s="6"/>
      <c r="R240" t="str">
        <f>HYPERLINK("https://docs.wto.org/imrd/directdoc.asp?DDFDocuments/t/G/TBTN26/EGY594.docx", "https://docs.wto.org/imrd/directdoc.asp?DDFDocuments/t/G/TBTN26/EGY594.docx")</f>
        <v>https://docs.wto.org/imrd/directdoc.asp?DDFDocuments/t/G/TBTN26/EGY594.docx</v>
      </c>
      <c r="S240" t="str">
        <f>HYPERLINK("https://docs.wto.org/imrd/directdoc.asp?DDFDocuments/u/G/TBTN26/EGY594.docx", "https://docs.wto.org/imrd/directdoc.asp?DDFDocuments/u/G/TBTN26/EGY594.docx")</f>
        <v>https://docs.wto.org/imrd/directdoc.asp?DDFDocuments/u/G/TBTN26/EGY594.docx</v>
      </c>
      <c r="T240" t="str">
        <f>HYPERLINK("https://docs.wto.org/imrd/directdoc.asp?DDFDocuments/v/G/TBTN26/EGY594.docx", "https://docs.wto.org/imrd/directdoc.asp?DDFDocuments/v/G/TBTN26/EGY594.docx")</f>
        <v>https://docs.wto.org/imrd/directdoc.asp?DDFDocuments/v/G/TBTN26/EGY594.docx</v>
      </c>
      <c r="U240" t="s">
        <v>46</v>
      </c>
      <c r="V240" t="s">
        <v>47</v>
      </c>
      <c r="W240" t="s">
        <v>47</v>
      </c>
      <c r="X240" t="s">
        <v>47</v>
      </c>
      <c r="Y240" t="s">
        <v>47</v>
      </c>
      <c r="Z240" t="s">
        <v>47</v>
      </c>
      <c r="AA240" t="s">
        <v>47</v>
      </c>
      <c r="AB240" s="2" t="s">
        <v>1351</v>
      </c>
      <c r="AC240" t="s">
        <v>42</v>
      </c>
      <c r="AD240" t="s">
        <v>42</v>
      </c>
      <c r="AE240" t="s">
        <v>42</v>
      </c>
      <c r="AF240" t="s">
        <v>42</v>
      </c>
      <c r="AG240" t="s">
        <v>42</v>
      </c>
      <c r="AH240" s="2" t="s">
        <v>42</v>
      </c>
    </row>
    <row r="241" spans="1:34" ht="120" x14ac:dyDescent="0.25">
      <c r="A241" s="8" t="s">
        <v>1354</v>
      </c>
      <c r="B241" s="6" t="s">
        <v>916</v>
      </c>
      <c r="C241" s="7">
        <v>46199</v>
      </c>
      <c r="D241" s="9" t="str">
        <f>HYPERLINK("https://www.epingalert.org/en/Search?viewData= G/TBT/N/EGY/595"," G/TBT/N/EGY/595")</f>
        <v xml:space="preserve"> G/TBT/N/EGY/595</v>
      </c>
      <c r="E241" s="8" t="s">
        <v>1352</v>
      </c>
      <c r="F241" s="8" t="s">
        <v>1353</v>
      </c>
      <c r="G241" s="8" t="s">
        <v>42</v>
      </c>
      <c r="H241" s="8" t="s">
        <v>1355</v>
      </c>
      <c r="I241" s="8" t="s">
        <v>654</v>
      </c>
      <c r="J241" s="8" t="s">
        <v>921</v>
      </c>
      <c r="K241" s="8" t="s">
        <v>42</v>
      </c>
      <c r="L241" s="6"/>
      <c r="M241" s="7">
        <v>46259</v>
      </c>
      <c r="N241" s="7" t="s">
        <v>76</v>
      </c>
      <c r="O241" s="7" t="s">
        <v>76</v>
      </c>
      <c r="P241" s="6" t="s">
        <v>44</v>
      </c>
      <c r="Q241" s="6"/>
      <c r="R241" t="str">
        <f>HYPERLINK("https://docs.wto.org/imrd/directdoc.asp?DDFDocuments/t/G/TBTN26/EGY595.docx", "https://docs.wto.org/imrd/directdoc.asp?DDFDocuments/t/G/TBTN26/EGY595.docx")</f>
        <v>https://docs.wto.org/imrd/directdoc.asp?DDFDocuments/t/G/TBTN26/EGY595.docx</v>
      </c>
      <c r="S241" t="str">
        <f>HYPERLINK("https://docs.wto.org/imrd/directdoc.asp?DDFDocuments/u/G/TBTN26/EGY595.docx", "https://docs.wto.org/imrd/directdoc.asp?DDFDocuments/u/G/TBTN26/EGY595.docx")</f>
        <v>https://docs.wto.org/imrd/directdoc.asp?DDFDocuments/u/G/TBTN26/EGY595.docx</v>
      </c>
      <c r="T241" t="str">
        <f>HYPERLINK("https://docs.wto.org/imrd/directdoc.asp?DDFDocuments/v/G/TBTN26/EGY595.docx", "https://docs.wto.org/imrd/directdoc.asp?DDFDocuments/v/G/TBTN26/EGY595.docx")</f>
        <v>https://docs.wto.org/imrd/directdoc.asp?DDFDocuments/v/G/TBTN26/EGY595.docx</v>
      </c>
      <c r="U241" t="s">
        <v>46</v>
      </c>
      <c r="V241" t="s">
        <v>47</v>
      </c>
      <c r="W241" t="s">
        <v>47</v>
      </c>
      <c r="X241" t="s">
        <v>47</v>
      </c>
      <c r="Y241" t="s">
        <v>47</v>
      </c>
      <c r="Z241" t="s">
        <v>47</v>
      </c>
      <c r="AA241" t="s">
        <v>47</v>
      </c>
      <c r="AB241" s="2" t="s">
        <v>1356</v>
      </c>
      <c r="AC241" t="s">
        <v>42</v>
      </c>
      <c r="AD241" t="s">
        <v>42</v>
      </c>
      <c r="AE241" t="s">
        <v>42</v>
      </c>
      <c r="AF241" t="s">
        <v>42</v>
      </c>
      <c r="AG241" t="s">
        <v>42</v>
      </c>
      <c r="AH241" s="2" t="s">
        <v>42</v>
      </c>
    </row>
    <row r="242" spans="1:34" ht="90" x14ac:dyDescent="0.25">
      <c r="A242" s="8" t="s">
        <v>1359</v>
      </c>
      <c r="B242" s="6" t="s">
        <v>916</v>
      </c>
      <c r="C242" s="7">
        <v>46199</v>
      </c>
      <c r="D242" s="9" t="str">
        <f>HYPERLINK("https://www.epingalert.org/en/Search?viewData= G/TBT/N/EGY/596"," G/TBT/N/EGY/596")</f>
        <v xml:space="preserve"> G/TBT/N/EGY/596</v>
      </c>
      <c r="E242" s="8" t="s">
        <v>1357</v>
      </c>
      <c r="F242" s="8" t="s">
        <v>1358</v>
      </c>
      <c r="G242" s="8" t="s">
        <v>42</v>
      </c>
      <c r="H242" s="8" t="s">
        <v>1360</v>
      </c>
      <c r="I242" s="8" t="s">
        <v>654</v>
      </c>
      <c r="J242" s="8" t="s">
        <v>921</v>
      </c>
      <c r="K242" s="8" t="s">
        <v>42</v>
      </c>
      <c r="L242" s="6"/>
      <c r="M242" s="7">
        <v>46259</v>
      </c>
      <c r="N242" s="7" t="s">
        <v>76</v>
      </c>
      <c r="O242" s="7" t="s">
        <v>76</v>
      </c>
      <c r="P242" s="6" t="s">
        <v>44</v>
      </c>
      <c r="Q242" s="6"/>
      <c r="R242" t="str">
        <f>HYPERLINK("https://docs.wto.org/imrd/directdoc.asp?DDFDocuments/t/G/TBTN26/EGY596.docx", "https://docs.wto.org/imrd/directdoc.asp?DDFDocuments/t/G/TBTN26/EGY596.docx")</f>
        <v>https://docs.wto.org/imrd/directdoc.asp?DDFDocuments/t/G/TBTN26/EGY596.docx</v>
      </c>
      <c r="S242" t="str">
        <f>HYPERLINK("https://docs.wto.org/imrd/directdoc.asp?DDFDocuments/u/G/TBTN26/EGY596.docx", "https://docs.wto.org/imrd/directdoc.asp?DDFDocuments/u/G/TBTN26/EGY596.docx")</f>
        <v>https://docs.wto.org/imrd/directdoc.asp?DDFDocuments/u/G/TBTN26/EGY596.docx</v>
      </c>
      <c r="T242" t="str">
        <f>HYPERLINK("https://docs.wto.org/imrd/directdoc.asp?DDFDocuments/v/G/TBTN26/EGY596.docx", "https://docs.wto.org/imrd/directdoc.asp?DDFDocuments/v/G/TBTN26/EGY596.docx")</f>
        <v>https://docs.wto.org/imrd/directdoc.asp?DDFDocuments/v/G/TBTN26/EGY596.docx</v>
      </c>
      <c r="U242" t="s">
        <v>46</v>
      </c>
      <c r="V242" t="s">
        <v>47</v>
      </c>
      <c r="W242" t="s">
        <v>47</v>
      </c>
      <c r="X242" t="s">
        <v>47</v>
      </c>
      <c r="Y242" t="s">
        <v>47</v>
      </c>
      <c r="Z242" t="s">
        <v>47</v>
      </c>
      <c r="AA242" t="s">
        <v>47</v>
      </c>
      <c r="AB242" s="2" t="s">
        <v>1361</v>
      </c>
      <c r="AC242" t="s">
        <v>42</v>
      </c>
      <c r="AD242" t="s">
        <v>42</v>
      </c>
      <c r="AE242" t="s">
        <v>42</v>
      </c>
      <c r="AF242" t="s">
        <v>42</v>
      </c>
      <c r="AG242" t="s">
        <v>42</v>
      </c>
      <c r="AH242" s="2" t="s">
        <v>42</v>
      </c>
    </row>
    <row r="243" spans="1:34" ht="409.5" x14ac:dyDescent="0.25">
      <c r="A243" s="8" t="s">
        <v>1364</v>
      </c>
      <c r="B243" s="6" t="s">
        <v>34</v>
      </c>
      <c r="C243" s="7">
        <v>46199</v>
      </c>
      <c r="D243" s="9" t="str">
        <f>HYPERLINK("https://www.epingalert.org/en/Search?viewData= G/TBT/N/ESP/57"," G/TBT/N/ESP/57")</f>
        <v xml:space="preserve"> G/TBT/N/ESP/57</v>
      </c>
      <c r="E243" s="8" t="s">
        <v>1362</v>
      </c>
      <c r="F243" s="8" t="s">
        <v>1363</v>
      </c>
      <c r="G243" s="8" t="s">
        <v>1365</v>
      </c>
      <c r="H243" s="8" t="s">
        <v>1366</v>
      </c>
      <c r="I243" s="8" t="s">
        <v>40</v>
      </c>
      <c r="J243" s="8" t="s">
        <v>1367</v>
      </c>
      <c r="K243" s="8" t="s">
        <v>42</v>
      </c>
      <c r="L243" s="6"/>
      <c r="M243" s="7">
        <v>46259</v>
      </c>
      <c r="N243" s="7" t="s">
        <v>75</v>
      </c>
      <c r="O243" s="7" t="s">
        <v>565</v>
      </c>
      <c r="P243" s="6" t="s">
        <v>44</v>
      </c>
      <c r="Q243" s="8" t="s">
        <v>1368</v>
      </c>
      <c r="R243" t="str">
        <f>HYPERLINK("https://docs.wto.org/imrd/directdoc.asp?DDFDocuments/t/G/TBTN26/ESP57.docx", "https://docs.wto.org/imrd/directdoc.asp?DDFDocuments/t/G/TBTN26/ESP57.docx")</f>
        <v>https://docs.wto.org/imrd/directdoc.asp?DDFDocuments/t/G/TBTN26/ESP57.docx</v>
      </c>
      <c r="S243" t="str">
        <f>HYPERLINK("https://docs.wto.org/imrd/directdoc.asp?DDFDocuments/u/G/TBTN26/ESP57.docx", "https://docs.wto.org/imrd/directdoc.asp?DDFDocuments/u/G/TBTN26/ESP57.docx")</f>
        <v>https://docs.wto.org/imrd/directdoc.asp?DDFDocuments/u/G/TBTN26/ESP57.docx</v>
      </c>
      <c r="T243" t="str">
        <f>HYPERLINK("https://docs.wto.org/imrd/directdoc.asp?DDFDocuments/v/G/TBTN26/ESP57.docx", "https://docs.wto.org/imrd/directdoc.asp?DDFDocuments/v/G/TBTN26/ESP57.docx")</f>
        <v>https://docs.wto.org/imrd/directdoc.asp?DDFDocuments/v/G/TBTN26/ESP57.docx</v>
      </c>
      <c r="U243" t="s">
        <v>46</v>
      </c>
      <c r="V243" t="s">
        <v>47</v>
      </c>
      <c r="W243" t="s">
        <v>47</v>
      </c>
      <c r="X243" t="s">
        <v>47</v>
      </c>
      <c r="Y243" t="s">
        <v>47</v>
      </c>
      <c r="Z243" t="s">
        <v>47</v>
      </c>
      <c r="AA243" t="s">
        <v>47</v>
      </c>
      <c r="AB243" s="2" t="s">
        <v>1369</v>
      </c>
      <c r="AC243" t="s">
        <v>42</v>
      </c>
      <c r="AD243" t="s">
        <v>42</v>
      </c>
      <c r="AE243" t="s">
        <v>42</v>
      </c>
      <c r="AF243" t="s">
        <v>42</v>
      </c>
      <c r="AG243" t="s">
        <v>42</v>
      </c>
      <c r="AH243" s="2" t="s">
        <v>42</v>
      </c>
    </row>
    <row r="244" spans="1:34" ht="60" x14ac:dyDescent="0.25">
      <c r="A244" s="8" t="s">
        <v>1012</v>
      </c>
      <c r="B244" s="6" t="s">
        <v>154</v>
      </c>
      <c r="C244" s="7">
        <v>46199</v>
      </c>
      <c r="D244" s="9" t="str">
        <f>HYPERLINK("https://www.epingalert.org/en/Search?viewData= G/TBT/N/KOR/1356"," G/TBT/N/KOR/1356")</f>
        <v xml:space="preserve"> G/TBT/N/KOR/1356</v>
      </c>
      <c r="E244" s="8" t="s">
        <v>1370</v>
      </c>
      <c r="F244" s="8" t="s">
        <v>1371</v>
      </c>
      <c r="G244" s="8" t="s">
        <v>42</v>
      </c>
      <c r="H244" s="8" t="s">
        <v>445</v>
      </c>
      <c r="I244" s="8" t="s">
        <v>158</v>
      </c>
      <c r="J244" s="8" t="s">
        <v>42</v>
      </c>
      <c r="K244" s="8" t="s">
        <v>433</v>
      </c>
      <c r="L244" s="6"/>
      <c r="M244" s="7">
        <v>46259</v>
      </c>
      <c r="N244" s="7" t="s">
        <v>76</v>
      </c>
      <c r="O244" s="7" t="s">
        <v>76</v>
      </c>
      <c r="P244" s="6" t="s">
        <v>44</v>
      </c>
      <c r="Q244" s="8" t="s">
        <v>1372</v>
      </c>
      <c r="R244" t="str">
        <f>HYPERLINK("https://docs.wto.org/imrd/directdoc.asp?DDFDocuments/t/G/TBTN26/KOR1356.docx", "https://docs.wto.org/imrd/directdoc.asp?DDFDocuments/t/G/TBTN26/KOR1356.docx")</f>
        <v>https://docs.wto.org/imrd/directdoc.asp?DDFDocuments/t/G/TBTN26/KOR1356.docx</v>
      </c>
      <c r="S244" t="str">
        <f>HYPERLINK("https://docs.wto.org/imrd/directdoc.asp?DDFDocuments/u/G/TBTN26/KOR1356.docx", "https://docs.wto.org/imrd/directdoc.asp?DDFDocuments/u/G/TBTN26/KOR1356.docx")</f>
        <v>https://docs.wto.org/imrd/directdoc.asp?DDFDocuments/u/G/TBTN26/KOR1356.docx</v>
      </c>
      <c r="T244" t="str">
        <f>HYPERLINK("https://docs.wto.org/imrd/directdoc.asp?DDFDocuments/v/G/TBTN26/KOR1356.docx", "https://docs.wto.org/imrd/directdoc.asp?DDFDocuments/v/G/TBTN26/KOR1356.docx")</f>
        <v>https://docs.wto.org/imrd/directdoc.asp?DDFDocuments/v/G/TBTN26/KOR1356.docx</v>
      </c>
      <c r="U244" t="s">
        <v>46</v>
      </c>
      <c r="V244" t="s">
        <v>47</v>
      </c>
      <c r="W244" t="s">
        <v>46</v>
      </c>
      <c r="X244" t="s">
        <v>47</v>
      </c>
      <c r="Y244" t="s">
        <v>47</v>
      </c>
      <c r="Z244" t="s">
        <v>47</v>
      </c>
      <c r="AA244" t="s">
        <v>47</v>
      </c>
      <c r="AB244" s="2" t="s">
        <v>1373</v>
      </c>
      <c r="AC244" t="s">
        <v>42</v>
      </c>
      <c r="AD244" t="s">
        <v>42</v>
      </c>
      <c r="AE244" t="s">
        <v>42</v>
      </c>
      <c r="AF244" t="s">
        <v>42</v>
      </c>
      <c r="AG244" t="s">
        <v>42</v>
      </c>
      <c r="AH244" s="2" t="s">
        <v>42</v>
      </c>
    </row>
    <row r="245" spans="1:34" ht="150" x14ac:dyDescent="0.25">
      <c r="A245" s="8" t="s">
        <v>1376</v>
      </c>
      <c r="B245" s="6" t="s">
        <v>154</v>
      </c>
      <c r="C245" s="7">
        <v>46199</v>
      </c>
      <c r="D245" s="9" t="str">
        <f>HYPERLINK("https://www.epingalert.org/en/Search?viewData= G/TBT/N/KOR/1357"," G/TBT/N/KOR/1357")</f>
        <v xml:space="preserve"> G/TBT/N/KOR/1357</v>
      </c>
      <c r="E245" s="8" t="s">
        <v>1374</v>
      </c>
      <c r="F245" s="8" t="s">
        <v>1375</v>
      </c>
      <c r="G245" s="8" t="s">
        <v>42</v>
      </c>
      <c r="H245" s="8" t="s">
        <v>1377</v>
      </c>
      <c r="I245" s="8" t="s">
        <v>1019</v>
      </c>
      <c r="J245" s="8" t="s">
        <v>42</v>
      </c>
      <c r="K245" s="8" t="s">
        <v>42</v>
      </c>
      <c r="L245" s="6"/>
      <c r="M245" s="7">
        <v>46259</v>
      </c>
      <c r="N245" s="7">
        <v>46189</v>
      </c>
      <c r="O245" s="7">
        <v>46555</v>
      </c>
      <c r="P245" s="6" t="s">
        <v>44</v>
      </c>
      <c r="Q245" s="8" t="s">
        <v>1378</v>
      </c>
      <c r="R245" t="str">
        <f>HYPERLINK("https://docs.wto.org/imrd/directdoc.asp?DDFDocuments/t/G/TBTN26/KOR1357.docx", "https://docs.wto.org/imrd/directdoc.asp?DDFDocuments/t/G/TBTN26/KOR1357.docx")</f>
        <v>https://docs.wto.org/imrd/directdoc.asp?DDFDocuments/t/G/TBTN26/KOR1357.docx</v>
      </c>
      <c r="S245" t="str">
        <f>HYPERLINK("https://docs.wto.org/imrd/directdoc.asp?DDFDocuments/u/G/TBTN26/KOR1357.docx", "https://docs.wto.org/imrd/directdoc.asp?DDFDocuments/u/G/TBTN26/KOR1357.docx")</f>
        <v>https://docs.wto.org/imrd/directdoc.asp?DDFDocuments/u/G/TBTN26/KOR1357.docx</v>
      </c>
      <c r="T245" t="str">
        <f>HYPERLINK("https://docs.wto.org/imrd/directdoc.asp?DDFDocuments/v/G/TBTN26/KOR1357.docx", "https://docs.wto.org/imrd/directdoc.asp?DDFDocuments/v/G/TBTN26/KOR1357.docx")</f>
        <v>https://docs.wto.org/imrd/directdoc.asp?DDFDocuments/v/G/TBTN26/KOR1357.docx</v>
      </c>
      <c r="U245" t="s">
        <v>46</v>
      </c>
      <c r="V245" t="s">
        <v>47</v>
      </c>
      <c r="W245" t="s">
        <v>47</v>
      </c>
      <c r="X245" t="s">
        <v>47</v>
      </c>
      <c r="Y245" t="s">
        <v>47</v>
      </c>
      <c r="Z245" t="s">
        <v>47</v>
      </c>
      <c r="AA245" t="s">
        <v>47</v>
      </c>
      <c r="AB245" s="2" t="s">
        <v>1379</v>
      </c>
      <c r="AC245" t="s">
        <v>42</v>
      </c>
      <c r="AD245" t="s">
        <v>42</v>
      </c>
      <c r="AE245" t="s">
        <v>42</v>
      </c>
      <c r="AF245" t="s">
        <v>42</v>
      </c>
      <c r="AG245" t="s">
        <v>42</v>
      </c>
      <c r="AH245" s="2" t="s">
        <v>42</v>
      </c>
    </row>
    <row r="246" spans="1:34" ht="240" x14ac:dyDescent="0.25">
      <c r="A246" s="8" t="s">
        <v>1383</v>
      </c>
      <c r="B246" s="6" t="s">
        <v>1380</v>
      </c>
      <c r="C246" s="7">
        <v>46199</v>
      </c>
      <c r="D246" s="9" t="str">
        <f>HYPERLINK("https://www.epingalert.org/en/Search?viewData= G/TBT/N/MEX/575"," G/TBT/N/MEX/575")</f>
        <v xml:space="preserve"> G/TBT/N/MEX/575</v>
      </c>
      <c r="E246" s="8" t="s">
        <v>1381</v>
      </c>
      <c r="F246" s="8" t="s">
        <v>1382</v>
      </c>
      <c r="G246" s="8" t="s">
        <v>42</v>
      </c>
      <c r="H246" s="8" t="s">
        <v>1384</v>
      </c>
      <c r="I246" s="8" t="s">
        <v>88</v>
      </c>
      <c r="J246" s="8" t="s">
        <v>42</v>
      </c>
      <c r="K246" s="8" t="s">
        <v>42</v>
      </c>
      <c r="L246" s="6"/>
      <c r="M246" s="7">
        <v>46259</v>
      </c>
      <c r="N246" s="7" t="s">
        <v>403</v>
      </c>
      <c r="O246" s="7" t="s">
        <v>76</v>
      </c>
      <c r="P246" s="6" t="s">
        <v>44</v>
      </c>
      <c r="Q246" s="8" t="s">
        <v>1385</v>
      </c>
      <c r="R246" t="str">
        <f>HYPERLINK("https://docs.wto.org/imrd/directdoc.asp?DDFDocuments/t/G/TBTN26/MEX575.docx", "https://docs.wto.org/imrd/directdoc.asp?DDFDocuments/t/G/TBTN26/MEX575.docx")</f>
        <v>https://docs.wto.org/imrd/directdoc.asp?DDFDocuments/t/G/TBTN26/MEX575.docx</v>
      </c>
      <c r="S246" t="str">
        <f>HYPERLINK("https://docs.wto.org/imrd/directdoc.asp?DDFDocuments/u/G/TBTN26/MEX575.docx", "https://docs.wto.org/imrd/directdoc.asp?DDFDocuments/u/G/TBTN26/MEX575.docx")</f>
        <v>https://docs.wto.org/imrd/directdoc.asp?DDFDocuments/u/G/TBTN26/MEX575.docx</v>
      </c>
      <c r="T246" t="str">
        <f>HYPERLINK("https://docs.wto.org/imrd/directdoc.asp?DDFDocuments/v/G/TBTN26/MEX575.docx", "https://docs.wto.org/imrd/directdoc.asp?DDFDocuments/v/G/TBTN26/MEX575.docx")</f>
        <v>https://docs.wto.org/imrd/directdoc.asp?DDFDocuments/v/G/TBTN26/MEX575.docx</v>
      </c>
      <c r="U246" t="s">
        <v>46</v>
      </c>
      <c r="V246" t="s">
        <v>47</v>
      </c>
      <c r="W246" t="s">
        <v>46</v>
      </c>
      <c r="X246" t="s">
        <v>47</v>
      </c>
      <c r="Y246" t="s">
        <v>47</v>
      </c>
      <c r="Z246" t="s">
        <v>47</v>
      </c>
      <c r="AA246" t="s">
        <v>47</v>
      </c>
      <c r="AB246" s="2" t="s">
        <v>1386</v>
      </c>
      <c r="AC246" t="s">
        <v>42</v>
      </c>
      <c r="AD246" t="s">
        <v>42</v>
      </c>
      <c r="AE246" t="s">
        <v>42</v>
      </c>
      <c r="AF246" t="s">
        <v>42</v>
      </c>
      <c r="AG246" t="s">
        <v>42</v>
      </c>
      <c r="AH246" s="2" t="s">
        <v>42</v>
      </c>
    </row>
    <row r="247" spans="1:34" ht="135" x14ac:dyDescent="0.25">
      <c r="A247" s="8" t="s">
        <v>1389</v>
      </c>
      <c r="B247" s="6" t="s">
        <v>1380</v>
      </c>
      <c r="C247" s="7">
        <v>46199</v>
      </c>
      <c r="D247" s="9" t="str">
        <f>HYPERLINK("https://www.epingalert.org/en/Search?viewData= G/TBT/N/MEX/576"," G/TBT/N/MEX/576")</f>
        <v xml:space="preserve"> G/TBT/N/MEX/576</v>
      </c>
      <c r="E247" s="8" t="s">
        <v>1387</v>
      </c>
      <c r="F247" s="8" t="s">
        <v>1388</v>
      </c>
      <c r="G247" s="8" t="s">
        <v>42</v>
      </c>
      <c r="H247" s="8" t="s">
        <v>1390</v>
      </c>
      <c r="I247" s="8" t="s">
        <v>88</v>
      </c>
      <c r="J247" s="8" t="s">
        <v>42</v>
      </c>
      <c r="K247" s="8" t="s">
        <v>42</v>
      </c>
      <c r="L247" s="6"/>
      <c r="M247" s="7">
        <v>46259</v>
      </c>
      <c r="N247" s="7" t="s">
        <v>403</v>
      </c>
      <c r="O247" s="7" t="s">
        <v>76</v>
      </c>
      <c r="P247" s="6" t="s">
        <v>44</v>
      </c>
      <c r="Q247" s="8" t="s">
        <v>1391</v>
      </c>
      <c r="R247" t="str">
        <f>HYPERLINK("https://docs.wto.org/imrd/directdoc.asp?DDFDocuments/t/G/TBTN26/MEX576.docx", "https://docs.wto.org/imrd/directdoc.asp?DDFDocuments/t/G/TBTN26/MEX576.docx")</f>
        <v>https://docs.wto.org/imrd/directdoc.asp?DDFDocuments/t/G/TBTN26/MEX576.docx</v>
      </c>
      <c r="S247" t="str">
        <f>HYPERLINK("https://docs.wto.org/imrd/directdoc.asp?DDFDocuments/u/G/TBTN26/MEX576.docx", "https://docs.wto.org/imrd/directdoc.asp?DDFDocuments/u/G/TBTN26/MEX576.docx")</f>
        <v>https://docs.wto.org/imrd/directdoc.asp?DDFDocuments/u/G/TBTN26/MEX576.docx</v>
      </c>
      <c r="T247" t="str">
        <f>HYPERLINK("https://docs.wto.org/imrd/directdoc.asp?DDFDocuments/v/G/TBTN26/MEX576.docx", "https://docs.wto.org/imrd/directdoc.asp?DDFDocuments/v/G/TBTN26/MEX576.docx")</f>
        <v>https://docs.wto.org/imrd/directdoc.asp?DDFDocuments/v/G/TBTN26/MEX576.docx</v>
      </c>
      <c r="U247" t="s">
        <v>46</v>
      </c>
      <c r="V247" t="s">
        <v>47</v>
      </c>
      <c r="W247" t="s">
        <v>46</v>
      </c>
      <c r="X247" t="s">
        <v>47</v>
      </c>
      <c r="Y247" t="s">
        <v>47</v>
      </c>
      <c r="Z247" t="s">
        <v>47</v>
      </c>
      <c r="AA247" t="s">
        <v>47</v>
      </c>
      <c r="AB247" s="2" t="s">
        <v>1392</v>
      </c>
      <c r="AC247" t="s">
        <v>42</v>
      </c>
      <c r="AD247" t="s">
        <v>42</v>
      </c>
      <c r="AE247" t="s">
        <v>42</v>
      </c>
      <c r="AF247" t="s">
        <v>42</v>
      </c>
      <c r="AG247" t="s">
        <v>42</v>
      </c>
      <c r="AH247" s="2" t="s">
        <v>42</v>
      </c>
    </row>
    <row r="248" spans="1:34" ht="105" x14ac:dyDescent="0.25">
      <c r="A248" s="8" t="s">
        <v>1395</v>
      </c>
      <c r="B248" s="6" t="s">
        <v>287</v>
      </c>
      <c r="C248" s="7">
        <v>46199</v>
      </c>
      <c r="D248" s="9" t="str">
        <f>HYPERLINK("https://www.epingalert.org/en/Search?viewData= G/TBT/N/THA/810"," G/TBT/N/THA/810")</f>
        <v xml:space="preserve"> G/TBT/N/THA/810</v>
      </c>
      <c r="E248" s="8" t="s">
        <v>1393</v>
      </c>
      <c r="F248" s="8" t="s">
        <v>1394</v>
      </c>
      <c r="G248" s="8" t="s">
        <v>1396</v>
      </c>
      <c r="H248" s="8" t="s">
        <v>141</v>
      </c>
      <c r="I248" s="8" t="s">
        <v>132</v>
      </c>
      <c r="J248" s="8" t="s">
        <v>42</v>
      </c>
      <c r="K248" s="8" t="s">
        <v>143</v>
      </c>
      <c r="L248" s="6"/>
      <c r="M248" s="7">
        <v>46259</v>
      </c>
      <c r="N248" s="7" t="s">
        <v>403</v>
      </c>
      <c r="O248" s="7" t="s">
        <v>1397</v>
      </c>
      <c r="P248" s="6" t="s">
        <v>44</v>
      </c>
      <c r="Q248" s="8" t="s">
        <v>1398</v>
      </c>
      <c r="R248" t="str">
        <f>HYPERLINK("https://docs.wto.org/imrd/directdoc.asp?DDFDocuments/t/G/TBTN26/THA810.docx", "https://docs.wto.org/imrd/directdoc.asp?DDFDocuments/t/G/TBTN26/THA810.docx")</f>
        <v>https://docs.wto.org/imrd/directdoc.asp?DDFDocuments/t/G/TBTN26/THA810.docx</v>
      </c>
      <c r="S248" t="str">
        <f>HYPERLINK("https://docs.wto.org/imrd/directdoc.asp?DDFDocuments/u/G/TBTN26/THA810.docx", "https://docs.wto.org/imrd/directdoc.asp?DDFDocuments/u/G/TBTN26/THA810.docx")</f>
        <v>https://docs.wto.org/imrd/directdoc.asp?DDFDocuments/u/G/TBTN26/THA810.docx</v>
      </c>
      <c r="T248" t="str">
        <f>HYPERLINK("https://docs.wto.org/imrd/directdoc.asp?DDFDocuments/v/G/TBTN26/THA810.docx", "https://docs.wto.org/imrd/directdoc.asp?DDFDocuments/v/G/TBTN26/THA810.docx")</f>
        <v>https://docs.wto.org/imrd/directdoc.asp?DDFDocuments/v/G/TBTN26/THA810.docx</v>
      </c>
      <c r="U248" t="s">
        <v>46</v>
      </c>
      <c r="V248" t="s">
        <v>47</v>
      </c>
      <c r="W248" t="s">
        <v>47</v>
      </c>
      <c r="X248" t="s">
        <v>47</v>
      </c>
      <c r="Y248" t="s">
        <v>47</v>
      </c>
      <c r="Z248" t="s">
        <v>47</v>
      </c>
      <c r="AA248" t="s">
        <v>47</v>
      </c>
      <c r="AB248" s="2" t="s">
        <v>1399</v>
      </c>
      <c r="AC248" t="s">
        <v>42</v>
      </c>
      <c r="AD248" t="s">
        <v>42</v>
      </c>
      <c r="AE248" t="s">
        <v>42</v>
      </c>
      <c r="AF248" t="s">
        <v>42</v>
      </c>
      <c r="AG248" t="s">
        <v>42</v>
      </c>
      <c r="AH248" s="2" t="s">
        <v>42</v>
      </c>
    </row>
    <row r="249" spans="1:34" ht="135" x14ac:dyDescent="0.25">
      <c r="A249" s="8" t="s">
        <v>1402</v>
      </c>
      <c r="B249" s="6" t="s">
        <v>100</v>
      </c>
      <c r="C249" s="7">
        <v>46199</v>
      </c>
      <c r="D249" s="9" t="str">
        <f>HYPERLINK("https://www.epingalert.org/en/Search?viewData= G/TBT/N/VNM/429"," G/TBT/N/VNM/429")</f>
        <v xml:space="preserve"> G/TBT/N/VNM/429</v>
      </c>
      <c r="E249" s="8" t="s">
        <v>1400</v>
      </c>
      <c r="F249" s="8" t="s">
        <v>1401</v>
      </c>
      <c r="G249" s="8" t="s">
        <v>1403</v>
      </c>
      <c r="H249" s="8" t="s">
        <v>131</v>
      </c>
      <c r="I249" s="8" t="s">
        <v>132</v>
      </c>
      <c r="J249" s="8" t="s">
        <v>1404</v>
      </c>
      <c r="K249" s="8" t="s">
        <v>42</v>
      </c>
      <c r="L249" s="6"/>
      <c r="M249" s="7">
        <v>46214</v>
      </c>
      <c r="N249" s="7" t="s">
        <v>76</v>
      </c>
      <c r="O249" s="7" t="s">
        <v>76</v>
      </c>
      <c r="P249" s="6" t="s">
        <v>44</v>
      </c>
      <c r="Q249" s="8" t="s">
        <v>1405</v>
      </c>
      <c r="R249" t="str">
        <f>HYPERLINK("https://docs.wto.org/imrd/directdoc.asp?DDFDocuments/t/G/TBTN26/VNM429.docx", "https://docs.wto.org/imrd/directdoc.asp?DDFDocuments/t/G/TBTN26/VNM429.docx")</f>
        <v>https://docs.wto.org/imrd/directdoc.asp?DDFDocuments/t/G/TBTN26/VNM429.docx</v>
      </c>
      <c r="S249" t="str">
        <f>HYPERLINK("https://docs.wto.org/imrd/directdoc.asp?DDFDocuments/u/G/TBTN26/VNM429.docx", "https://docs.wto.org/imrd/directdoc.asp?DDFDocuments/u/G/TBTN26/VNM429.docx")</f>
        <v>https://docs.wto.org/imrd/directdoc.asp?DDFDocuments/u/G/TBTN26/VNM429.docx</v>
      </c>
      <c r="T249" t="str">
        <f>HYPERLINK("https://docs.wto.org/imrd/directdoc.asp?DDFDocuments/v/G/TBTN26/VNM429.docx", "https://docs.wto.org/imrd/directdoc.asp?DDFDocuments/v/G/TBTN26/VNM429.docx")</f>
        <v>https://docs.wto.org/imrd/directdoc.asp?DDFDocuments/v/G/TBTN26/VNM429.docx</v>
      </c>
      <c r="U249" t="s">
        <v>46</v>
      </c>
      <c r="V249" t="s">
        <v>47</v>
      </c>
      <c r="W249" t="s">
        <v>46</v>
      </c>
      <c r="X249" t="s">
        <v>47</v>
      </c>
      <c r="Y249" t="s">
        <v>47</v>
      </c>
      <c r="Z249" t="s">
        <v>47</v>
      </c>
      <c r="AA249" t="s">
        <v>47</v>
      </c>
      <c r="AB249" s="2" t="s">
        <v>1406</v>
      </c>
      <c r="AC249" t="s">
        <v>42</v>
      </c>
      <c r="AD249" t="s">
        <v>42</v>
      </c>
      <c r="AE249" t="s">
        <v>42</v>
      </c>
      <c r="AF249" t="s">
        <v>42</v>
      </c>
      <c r="AG249" t="s">
        <v>42</v>
      </c>
      <c r="AH249" s="2" t="s">
        <v>42</v>
      </c>
    </row>
    <row r="250" spans="1:34" ht="150" x14ac:dyDescent="0.25">
      <c r="A250" s="8" t="s">
        <v>1409</v>
      </c>
      <c r="B250" s="6" t="s">
        <v>100</v>
      </c>
      <c r="C250" s="7">
        <v>46199</v>
      </c>
      <c r="D250" s="9" t="str">
        <f>HYPERLINK("https://www.epingalert.org/en/Search?viewData= G/TBT/N/VNM/430"," G/TBT/N/VNM/430")</f>
        <v xml:space="preserve"> G/TBT/N/VNM/430</v>
      </c>
      <c r="E250" s="8" t="s">
        <v>1407</v>
      </c>
      <c r="F250" s="8" t="s">
        <v>1408</v>
      </c>
      <c r="G250" s="8" t="s">
        <v>771</v>
      </c>
      <c r="H250" s="8" t="s">
        <v>329</v>
      </c>
      <c r="I250" s="8" t="s">
        <v>330</v>
      </c>
      <c r="J250" s="8" t="s">
        <v>42</v>
      </c>
      <c r="K250" s="8" t="s">
        <v>42</v>
      </c>
      <c r="L250" s="6"/>
      <c r="M250" s="7">
        <v>46259</v>
      </c>
      <c r="N250" s="7">
        <v>46327</v>
      </c>
      <c r="O250" s="7">
        <v>46569</v>
      </c>
      <c r="P250" s="6" t="s">
        <v>44</v>
      </c>
      <c r="Q250" s="8" t="s">
        <v>1410</v>
      </c>
      <c r="R250" t="str">
        <f>HYPERLINK("https://docs.wto.org/imrd/directdoc.asp?DDFDocuments/t/G/TBTN26/VNM430.docx", "https://docs.wto.org/imrd/directdoc.asp?DDFDocuments/t/G/TBTN26/VNM430.docx")</f>
        <v>https://docs.wto.org/imrd/directdoc.asp?DDFDocuments/t/G/TBTN26/VNM430.docx</v>
      </c>
      <c r="S250" t="str">
        <f>HYPERLINK("https://docs.wto.org/imrd/directdoc.asp?DDFDocuments/u/G/TBTN26/VNM430.docx", "https://docs.wto.org/imrd/directdoc.asp?DDFDocuments/u/G/TBTN26/VNM430.docx")</f>
        <v>https://docs.wto.org/imrd/directdoc.asp?DDFDocuments/u/G/TBTN26/VNM430.docx</v>
      </c>
      <c r="T250" t="str">
        <f>HYPERLINK("https://docs.wto.org/imrd/directdoc.asp?DDFDocuments/v/G/TBTN26/VNM430.docx", "https://docs.wto.org/imrd/directdoc.asp?DDFDocuments/v/G/TBTN26/VNM430.docx")</f>
        <v>https://docs.wto.org/imrd/directdoc.asp?DDFDocuments/v/G/TBTN26/VNM430.docx</v>
      </c>
      <c r="U250" t="s">
        <v>46</v>
      </c>
      <c r="V250" t="s">
        <v>47</v>
      </c>
      <c r="W250" t="s">
        <v>46</v>
      </c>
      <c r="X250" t="s">
        <v>47</v>
      </c>
      <c r="Y250" t="s">
        <v>47</v>
      </c>
      <c r="Z250" t="s">
        <v>47</v>
      </c>
      <c r="AA250" t="s">
        <v>47</v>
      </c>
      <c r="AB250" s="2" t="s">
        <v>1411</v>
      </c>
      <c r="AC250" t="s">
        <v>42</v>
      </c>
      <c r="AD250" t="s">
        <v>42</v>
      </c>
      <c r="AE250" t="s">
        <v>42</v>
      </c>
      <c r="AF250" t="s">
        <v>42</v>
      </c>
      <c r="AG250" t="s">
        <v>42</v>
      </c>
      <c r="AH250" s="2" t="s">
        <v>42</v>
      </c>
    </row>
    <row r="251" spans="1:34" ht="75" x14ac:dyDescent="0.25">
      <c r="A251" s="8" t="s">
        <v>1414</v>
      </c>
      <c r="B251" s="6" t="s">
        <v>127</v>
      </c>
      <c r="C251" s="7">
        <v>46198</v>
      </c>
      <c r="D251" s="9" t="str">
        <f>HYPERLINK("https://www.epingalert.org/en/Search?viewData= G/TBT/N/EU/1215"," G/TBT/N/EU/1215")</f>
        <v xml:space="preserve"> G/TBT/N/EU/1215</v>
      </c>
      <c r="E251" s="8" t="s">
        <v>1412</v>
      </c>
      <c r="F251" s="8" t="s">
        <v>1413</v>
      </c>
      <c r="G251" s="8" t="s">
        <v>42</v>
      </c>
      <c r="H251" s="8" t="s">
        <v>310</v>
      </c>
      <c r="I251" s="8" t="s">
        <v>1415</v>
      </c>
      <c r="J251" s="8" t="s">
        <v>1416</v>
      </c>
      <c r="K251" s="8" t="s">
        <v>42</v>
      </c>
      <c r="L251" s="6"/>
      <c r="M251" s="7">
        <v>46258</v>
      </c>
      <c r="N251" s="7" t="s">
        <v>609</v>
      </c>
      <c r="O251" s="7" t="s">
        <v>609</v>
      </c>
      <c r="P251" s="6" t="s">
        <v>44</v>
      </c>
      <c r="Q251" s="8" t="s">
        <v>1417</v>
      </c>
      <c r="R251" t="str">
        <f>HYPERLINK("https://docs.wto.org/imrd/directdoc.asp?DDFDocuments/t/G/TBTN26/EU1215.docx", "https://docs.wto.org/imrd/directdoc.asp?DDFDocuments/t/G/TBTN26/EU1215.docx")</f>
        <v>https://docs.wto.org/imrd/directdoc.asp?DDFDocuments/t/G/TBTN26/EU1215.docx</v>
      </c>
      <c r="S251" t="str">
        <f>HYPERLINK("https://docs.wto.org/imrd/directdoc.asp?DDFDocuments/u/G/TBTN26/EU1215.docx", "https://docs.wto.org/imrd/directdoc.asp?DDFDocuments/u/G/TBTN26/EU1215.docx")</f>
        <v>https://docs.wto.org/imrd/directdoc.asp?DDFDocuments/u/G/TBTN26/EU1215.docx</v>
      </c>
      <c r="T251" t="str">
        <f>HYPERLINK("https://docs.wto.org/imrd/directdoc.asp?DDFDocuments/v/G/TBTN26/EU1215.docx", "https://docs.wto.org/imrd/directdoc.asp?DDFDocuments/v/G/TBTN26/EU1215.docx")</f>
        <v>https://docs.wto.org/imrd/directdoc.asp?DDFDocuments/v/G/TBTN26/EU1215.docx</v>
      </c>
      <c r="U251" t="s">
        <v>46</v>
      </c>
      <c r="V251" t="s">
        <v>47</v>
      </c>
      <c r="W251" t="s">
        <v>47</v>
      </c>
      <c r="X251" t="s">
        <v>47</v>
      </c>
      <c r="Y251" t="s">
        <v>47</v>
      </c>
      <c r="Z251" t="s">
        <v>47</v>
      </c>
      <c r="AA251" t="s">
        <v>47</v>
      </c>
      <c r="AB251" s="2" t="s">
        <v>1418</v>
      </c>
      <c r="AC251" t="s">
        <v>42</v>
      </c>
      <c r="AD251" t="s">
        <v>42</v>
      </c>
      <c r="AE251" t="s">
        <v>42</v>
      </c>
      <c r="AF251" t="s">
        <v>42</v>
      </c>
      <c r="AG251" t="s">
        <v>42</v>
      </c>
      <c r="AH251" s="2" t="s">
        <v>42</v>
      </c>
    </row>
    <row r="252" spans="1:34" ht="165" x14ac:dyDescent="0.25">
      <c r="A252" s="8" t="s">
        <v>1421</v>
      </c>
      <c r="B252" s="6" t="s">
        <v>83</v>
      </c>
      <c r="C252" s="7">
        <v>46198</v>
      </c>
      <c r="D252" s="9" t="str">
        <f>HYPERLINK("https://www.epingalert.org/en/Search?viewData= G/TBT/N/USA/2293"," G/TBT/N/USA/2293")</f>
        <v xml:space="preserve"> G/TBT/N/USA/2293</v>
      </c>
      <c r="E252" s="8" t="s">
        <v>1419</v>
      </c>
      <c r="F252" s="8" t="s">
        <v>1420</v>
      </c>
      <c r="G252" s="8" t="s">
        <v>42</v>
      </c>
      <c r="H252" s="8" t="s">
        <v>1422</v>
      </c>
      <c r="I252" s="8" t="s">
        <v>359</v>
      </c>
      <c r="J252" s="8" t="s">
        <v>42</v>
      </c>
      <c r="K252" s="8" t="s">
        <v>42</v>
      </c>
      <c r="L252" s="6"/>
      <c r="M252" s="7">
        <v>46258</v>
      </c>
      <c r="N252" s="7" t="s">
        <v>76</v>
      </c>
      <c r="O252" s="7" t="s">
        <v>76</v>
      </c>
      <c r="P252" s="6" t="s">
        <v>44</v>
      </c>
      <c r="Q252" s="8" t="s">
        <v>1423</v>
      </c>
      <c r="R252" t="str">
        <f>HYPERLINK("https://docs.wto.org/imrd/directdoc.asp?DDFDocuments/t/G/TBTN26/USA2293.docx", "https://docs.wto.org/imrd/directdoc.asp?DDFDocuments/t/G/TBTN26/USA2293.docx")</f>
        <v>https://docs.wto.org/imrd/directdoc.asp?DDFDocuments/t/G/TBTN26/USA2293.docx</v>
      </c>
      <c r="S252" t="str">
        <f>HYPERLINK("https://docs.wto.org/imrd/directdoc.asp?DDFDocuments/u/G/TBTN26/USA2293.docx", "https://docs.wto.org/imrd/directdoc.asp?DDFDocuments/u/G/TBTN26/USA2293.docx")</f>
        <v>https://docs.wto.org/imrd/directdoc.asp?DDFDocuments/u/G/TBTN26/USA2293.docx</v>
      </c>
      <c r="T252" t="str">
        <f>HYPERLINK("https://docs.wto.org/imrd/directdoc.asp?DDFDocuments/v/G/TBTN26/USA2293.docx", "https://docs.wto.org/imrd/directdoc.asp?DDFDocuments/v/G/TBTN26/USA2293.docx")</f>
        <v>https://docs.wto.org/imrd/directdoc.asp?DDFDocuments/v/G/TBTN26/USA2293.docx</v>
      </c>
      <c r="U252" t="s">
        <v>46</v>
      </c>
      <c r="V252" t="s">
        <v>47</v>
      </c>
      <c r="W252" t="s">
        <v>46</v>
      </c>
      <c r="X252" t="s">
        <v>47</v>
      </c>
      <c r="Y252" t="s">
        <v>47</v>
      </c>
      <c r="Z252" t="s">
        <v>47</v>
      </c>
      <c r="AA252" t="s">
        <v>47</v>
      </c>
      <c r="AB252" s="2" t="s">
        <v>1424</v>
      </c>
      <c r="AC252" t="s">
        <v>42</v>
      </c>
      <c r="AD252" t="s">
        <v>42</v>
      </c>
      <c r="AE252" t="s">
        <v>42</v>
      </c>
      <c r="AF252" t="s">
        <v>42</v>
      </c>
      <c r="AG252" t="s">
        <v>42</v>
      </c>
      <c r="AH252" s="2" t="s">
        <v>42</v>
      </c>
    </row>
    <row r="253" spans="1:34" ht="120" x14ac:dyDescent="0.25">
      <c r="A253" s="8" t="s">
        <v>1428</v>
      </c>
      <c r="B253" s="6" t="s">
        <v>1425</v>
      </c>
      <c r="C253" s="7">
        <v>46197</v>
      </c>
      <c r="D253" s="9" t="str">
        <f>HYPERLINK("https://www.epingalert.org/en/Search?viewData= G/TBT/N/MYS/136"," G/TBT/N/MYS/136")</f>
        <v xml:space="preserve"> G/TBT/N/MYS/136</v>
      </c>
      <c r="E253" s="8" t="s">
        <v>1426</v>
      </c>
      <c r="F253" s="8" t="s">
        <v>1427</v>
      </c>
      <c r="G253" s="8" t="s">
        <v>1429</v>
      </c>
      <c r="H253" s="8" t="s">
        <v>1430</v>
      </c>
      <c r="I253" s="8" t="s">
        <v>581</v>
      </c>
      <c r="J253" s="8" t="s">
        <v>42</v>
      </c>
      <c r="K253" s="8" t="s">
        <v>143</v>
      </c>
      <c r="L253" s="6"/>
      <c r="M253" s="7">
        <v>46257</v>
      </c>
      <c r="N253" s="7" t="s">
        <v>76</v>
      </c>
      <c r="O253" s="7" t="s">
        <v>1431</v>
      </c>
      <c r="P253" s="6" t="s">
        <v>44</v>
      </c>
      <c r="Q253" s="6"/>
      <c r="R253" t="str">
        <f>HYPERLINK("https://docs.wto.org/imrd/directdoc.asp?DDFDocuments/t/G/TBTN26/MYS136.docx", "https://docs.wto.org/imrd/directdoc.asp?DDFDocuments/t/G/TBTN26/MYS136.docx")</f>
        <v>https://docs.wto.org/imrd/directdoc.asp?DDFDocuments/t/G/TBTN26/MYS136.docx</v>
      </c>
      <c r="S253" t="str">
        <f>HYPERLINK("https://docs.wto.org/imrd/directdoc.asp?DDFDocuments/u/G/TBTN26/MYS136.docx", "https://docs.wto.org/imrd/directdoc.asp?DDFDocuments/u/G/TBTN26/MYS136.docx")</f>
        <v>https://docs.wto.org/imrd/directdoc.asp?DDFDocuments/u/G/TBTN26/MYS136.docx</v>
      </c>
      <c r="T253" t="str">
        <f>HYPERLINK("https://docs.wto.org/imrd/directdoc.asp?DDFDocuments/v/G/TBTN26/MYS136.docx", "https://docs.wto.org/imrd/directdoc.asp?DDFDocuments/v/G/TBTN26/MYS136.docx")</f>
        <v>https://docs.wto.org/imrd/directdoc.asp?DDFDocuments/v/G/TBTN26/MYS136.docx</v>
      </c>
      <c r="U253" t="s">
        <v>46</v>
      </c>
      <c r="V253" t="s">
        <v>47</v>
      </c>
      <c r="W253" t="s">
        <v>47</v>
      </c>
      <c r="X253" t="s">
        <v>47</v>
      </c>
      <c r="Y253" t="s">
        <v>47</v>
      </c>
      <c r="Z253" t="s">
        <v>47</v>
      </c>
      <c r="AA253" t="s">
        <v>47</v>
      </c>
      <c r="AB253" s="2" t="s">
        <v>1432</v>
      </c>
      <c r="AC253" t="s">
        <v>42</v>
      </c>
      <c r="AD253" t="s">
        <v>42</v>
      </c>
      <c r="AE253" t="s">
        <v>42</v>
      </c>
      <c r="AF253" t="s">
        <v>42</v>
      </c>
      <c r="AG253" t="s">
        <v>42</v>
      </c>
      <c r="AH253" s="2" t="s">
        <v>42</v>
      </c>
    </row>
    <row r="254" spans="1:34" ht="409.5" x14ac:dyDescent="0.25">
      <c r="A254" s="8" t="s">
        <v>1435</v>
      </c>
      <c r="B254" s="6" t="s">
        <v>658</v>
      </c>
      <c r="C254" s="7">
        <v>46196</v>
      </c>
      <c r="D254" s="9" t="str">
        <f>HYPERLINK("https://www.epingalert.org/en/Search?viewData= G/TBT/N/CAN/780"," G/TBT/N/CAN/780")</f>
        <v xml:space="preserve"> G/TBT/N/CAN/780</v>
      </c>
      <c r="E254" s="8" t="s">
        <v>1433</v>
      </c>
      <c r="F254" s="8" t="s">
        <v>1434</v>
      </c>
      <c r="G254" s="8" t="s">
        <v>1436</v>
      </c>
      <c r="H254" s="8" t="s">
        <v>539</v>
      </c>
      <c r="I254" s="8" t="s">
        <v>64</v>
      </c>
      <c r="J254" s="8" t="s">
        <v>1437</v>
      </c>
      <c r="K254" s="8" t="s">
        <v>42</v>
      </c>
      <c r="L254" s="6"/>
      <c r="M254" s="7">
        <v>46263</v>
      </c>
      <c r="N254" s="7" t="s">
        <v>1438</v>
      </c>
      <c r="O254" s="7" t="s">
        <v>1439</v>
      </c>
      <c r="P254" s="6" t="s">
        <v>44</v>
      </c>
      <c r="Q254" s="8" t="s">
        <v>1440</v>
      </c>
      <c r="R254" t="str">
        <f>HYPERLINK("https://docs.wto.org/imrd/directdoc.asp?DDFDocuments/t/G/TBTN26/CAN780.docx", "https://docs.wto.org/imrd/directdoc.asp?DDFDocuments/t/G/TBTN26/CAN780.docx")</f>
        <v>https://docs.wto.org/imrd/directdoc.asp?DDFDocuments/t/G/TBTN26/CAN780.docx</v>
      </c>
      <c r="S254" t="str">
        <f>HYPERLINK("https://docs.wto.org/imrd/directdoc.asp?DDFDocuments/u/G/TBTN26/CAN780.docx", "https://docs.wto.org/imrd/directdoc.asp?DDFDocuments/u/G/TBTN26/CAN780.docx")</f>
        <v>https://docs.wto.org/imrd/directdoc.asp?DDFDocuments/u/G/TBTN26/CAN780.docx</v>
      </c>
      <c r="T254" t="str">
        <f>HYPERLINK("https://docs.wto.org/imrd/directdoc.asp?DDFDocuments/v/G/TBTN26/CAN780.docx", "https://docs.wto.org/imrd/directdoc.asp?DDFDocuments/v/G/TBTN26/CAN780.docx")</f>
        <v>https://docs.wto.org/imrd/directdoc.asp?DDFDocuments/v/G/TBTN26/CAN780.docx</v>
      </c>
      <c r="U254" t="s">
        <v>46</v>
      </c>
      <c r="V254" t="s">
        <v>47</v>
      </c>
      <c r="W254" t="s">
        <v>47</v>
      </c>
      <c r="X254" t="s">
        <v>47</v>
      </c>
      <c r="Y254" t="s">
        <v>47</v>
      </c>
      <c r="Z254" t="s">
        <v>47</v>
      </c>
      <c r="AA254" t="s">
        <v>47</v>
      </c>
      <c r="AB254" s="2" t="s">
        <v>1441</v>
      </c>
      <c r="AC254" t="s">
        <v>42</v>
      </c>
      <c r="AD254" t="s">
        <v>42</v>
      </c>
      <c r="AE254" t="s">
        <v>42</v>
      </c>
      <c r="AF254" t="s">
        <v>42</v>
      </c>
      <c r="AG254" t="s">
        <v>42</v>
      </c>
      <c r="AH254" s="2" t="s">
        <v>42</v>
      </c>
    </row>
    <row r="255" spans="1:34" ht="300" x14ac:dyDescent="0.25">
      <c r="A255" s="8" t="s">
        <v>1444</v>
      </c>
      <c r="B255" s="6" t="s">
        <v>100</v>
      </c>
      <c r="C255" s="7">
        <v>46196</v>
      </c>
      <c r="D255" s="9" t="str">
        <f>HYPERLINK("https://www.epingalert.org/en/Search?viewData= G/TBT/N/VNM/418"," G/TBT/N/VNM/418")</f>
        <v xml:space="preserve"> G/TBT/N/VNM/418</v>
      </c>
      <c r="E255" s="8" t="s">
        <v>1442</v>
      </c>
      <c r="F255" s="8" t="s">
        <v>1443</v>
      </c>
      <c r="G255" s="8" t="s">
        <v>1445</v>
      </c>
      <c r="H255" s="8" t="s">
        <v>1446</v>
      </c>
      <c r="I255" s="8" t="s">
        <v>695</v>
      </c>
      <c r="J255" s="8" t="s">
        <v>1447</v>
      </c>
      <c r="K255" s="8" t="s">
        <v>42</v>
      </c>
      <c r="L255" s="6"/>
      <c r="M255" s="7">
        <v>46204</v>
      </c>
      <c r="N255" s="7">
        <v>46204</v>
      </c>
      <c r="O255" s="7">
        <v>46204</v>
      </c>
      <c r="P255" s="6" t="s">
        <v>44</v>
      </c>
      <c r="Q255" s="8" t="s">
        <v>1448</v>
      </c>
      <c r="R255" t="str">
        <f>HYPERLINK("https://docs.wto.org/imrd/directdoc.asp?DDFDocuments/t/G/TBTN26/VNM418.docx", "https://docs.wto.org/imrd/directdoc.asp?DDFDocuments/t/G/TBTN26/VNM418.docx")</f>
        <v>https://docs.wto.org/imrd/directdoc.asp?DDFDocuments/t/G/TBTN26/VNM418.docx</v>
      </c>
      <c r="S255" t="str">
        <f>HYPERLINK("https://docs.wto.org/imrd/directdoc.asp?DDFDocuments/u/G/TBTN26/VNM418.docx", "https://docs.wto.org/imrd/directdoc.asp?DDFDocuments/u/G/TBTN26/VNM418.docx")</f>
        <v>https://docs.wto.org/imrd/directdoc.asp?DDFDocuments/u/G/TBTN26/VNM418.docx</v>
      </c>
      <c r="T255" t="str">
        <f>HYPERLINK("https://docs.wto.org/imrd/directdoc.asp?DDFDocuments/v/G/TBTN26/VNM418.docx", "https://docs.wto.org/imrd/directdoc.asp?DDFDocuments/v/G/TBTN26/VNM418.docx")</f>
        <v>https://docs.wto.org/imrd/directdoc.asp?DDFDocuments/v/G/TBTN26/VNM418.docx</v>
      </c>
      <c r="U255" t="s">
        <v>46</v>
      </c>
      <c r="V255" t="s">
        <v>47</v>
      </c>
      <c r="W255" t="s">
        <v>46</v>
      </c>
      <c r="X255" t="s">
        <v>47</v>
      </c>
      <c r="Y255" t="s">
        <v>47</v>
      </c>
      <c r="Z255" t="s">
        <v>47</v>
      </c>
      <c r="AA255" t="s">
        <v>47</v>
      </c>
      <c r="AB255" s="2" t="s">
        <v>1449</v>
      </c>
      <c r="AC255" t="s">
        <v>42</v>
      </c>
      <c r="AD255" t="s">
        <v>42</v>
      </c>
      <c r="AE255" t="s">
        <v>42</v>
      </c>
      <c r="AF255" t="s">
        <v>42</v>
      </c>
      <c r="AG255" t="s">
        <v>42</v>
      </c>
      <c r="AH255" s="2" t="s">
        <v>42</v>
      </c>
    </row>
    <row r="256" spans="1:34" ht="345" x14ac:dyDescent="0.25">
      <c r="A256" s="8" t="s">
        <v>1452</v>
      </c>
      <c r="B256" s="6" t="s">
        <v>100</v>
      </c>
      <c r="C256" s="7">
        <v>46196</v>
      </c>
      <c r="D256" s="9" t="str">
        <f>HYPERLINK("https://www.epingalert.org/en/Search?viewData= G/TBT/N/VNM/419"," G/TBT/N/VNM/419")</f>
        <v xml:space="preserve"> G/TBT/N/VNM/419</v>
      </c>
      <c r="E256" s="8" t="s">
        <v>1450</v>
      </c>
      <c r="F256" s="8" t="s">
        <v>1451</v>
      </c>
      <c r="G256" s="8" t="s">
        <v>771</v>
      </c>
      <c r="H256" s="8" t="s">
        <v>329</v>
      </c>
      <c r="I256" s="8" t="s">
        <v>330</v>
      </c>
      <c r="J256" s="8" t="s">
        <v>42</v>
      </c>
      <c r="K256" s="8" t="s">
        <v>42</v>
      </c>
      <c r="L256" s="6"/>
      <c r="M256" s="7">
        <v>46226</v>
      </c>
      <c r="N256" s="7">
        <v>46235</v>
      </c>
      <c r="O256" s="7">
        <v>46235</v>
      </c>
      <c r="P256" s="6" t="s">
        <v>44</v>
      </c>
      <c r="Q256" s="8" t="s">
        <v>1453</v>
      </c>
      <c r="R256" t="str">
        <f>HYPERLINK("https://docs.wto.org/imrd/directdoc.asp?DDFDocuments/t/G/TBTN26/VNM419.docx", "https://docs.wto.org/imrd/directdoc.asp?DDFDocuments/t/G/TBTN26/VNM419.docx")</f>
        <v>https://docs.wto.org/imrd/directdoc.asp?DDFDocuments/t/G/TBTN26/VNM419.docx</v>
      </c>
      <c r="S256" t="str">
        <f>HYPERLINK("https://docs.wto.org/imrd/directdoc.asp?DDFDocuments/u/G/TBTN26/VNM419.docx", "https://docs.wto.org/imrd/directdoc.asp?DDFDocuments/u/G/TBTN26/VNM419.docx")</f>
        <v>https://docs.wto.org/imrd/directdoc.asp?DDFDocuments/u/G/TBTN26/VNM419.docx</v>
      </c>
      <c r="T256" t="str">
        <f>HYPERLINK("https://docs.wto.org/imrd/directdoc.asp?DDFDocuments/v/G/TBTN26/VNM419.docx", "https://docs.wto.org/imrd/directdoc.asp?DDFDocuments/v/G/TBTN26/VNM419.docx")</f>
        <v>https://docs.wto.org/imrd/directdoc.asp?DDFDocuments/v/G/TBTN26/VNM419.docx</v>
      </c>
      <c r="U256" t="s">
        <v>46</v>
      </c>
      <c r="V256" t="s">
        <v>47</v>
      </c>
      <c r="W256" t="s">
        <v>46</v>
      </c>
      <c r="X256" t="s">
        <v>47</v>
      </c>
      <c r="Y256" t="s">
        <v>47</v>
      </c>
      <c r="Z256" t="s">
        <v>47</v>
      </c>
      <c r="AA256" t="s">
        <v>47</v>
      </c>
      <c r="AB256" s="2" t="s">
        <v>1454</v>
      </c>
      <c r="AC256" t="s">
        <v>42</v>
      </c>
      <c r="AD256" t="s">
        <v>42</v>
      </c>
      <c r="AE256" t="s">
        <v>42</v>
      </c>
      <c r="AF256" t="s">
        <v>42</v>
      </c>
      <c r="AG256" t="s">
        <v>42</v>
      </c>
      <c r="AH256" s="2" t="s">
        <v>42</v>
      </c>
    </row>
    <row r="257" spans="1:34" ht="409.5" x14ac:dyDescent="0.25">
      <c r="A257" s="8" t="s">
        <v>1457</v>
      </c>
      <c r="B257" s="6" t="s">
        <v>100</v>
      </c>
      <c r="C257" s="7">
        <v>46196</v>
      </c>
      <c r="D257" s="9" t="str">
        <f>HYPERLINK("https://www.epingalert.org/en/Search?viewData= G/TBT/N/VNM/420"," G/TBT/N/VNM/420")</f>
        <v xml:space="preserve"> G/TBT/N/VNM/420</v>
      </c>
      <c r="E257" s="8" t="s">
        <v>1455</v>
      </c>
      <c r="F257" s="8" t="s">
        <v>1456</v>
      </c>
      <c r="G257" s="8" t="s">
        <v>1458</v>
      </c>
      <c r="H257" s="8" t="s">
        <v>1459</v>
      </c>
      <c r="I257" s="8" t="s">
        <v>359</v>
      </c>
      <c r="J257" s="8" t="s">
        <v>42</v>
      </c>
      <c r="K257" s="8" t="s">
        <v>42</v>
      </c>
      <c r="L257" s="6"/>
      <c r="M257" s="7">
        <v>46226</v>
      </c>
      <c r="N257" s="7">
        <v>46234</v>
      </c>
      <c r="O257" s="7">
        <v>46234</v>
      </c>
      <c r="P257" s="6" t="s">
        <v>44</v>
      </c>
      <c r="Q257" s="8" t="s">
        <v>1460</v>
      </c>
      <c r="R257" t="str">
        <f>HYPERLINK("https://docs.wto.org/imrd/directdoc.asp?DDFDocuments/t/G/TBTN26/VNM420.docx", "https://docs.wto.org/imrd/directdoc.asp?DDFDocuments/t/G/TBTN26/VNM420.docx")</f>
        <v>https://docs.wto.org/imrd/directdoc.asp?DDFDocuments/t/G/TBTN26/VNM420.docx</v>
      </c>
      <c r="S257" t="str">
        <f>HYPERLINK("https://docs.wto.org/imrd/directdoc.asp?DDFDocuments/u/G/TBTN26/VNM420.docx", "https://docs.wto.org/imrd/directdoc.asp?DDFDocuments/u/G/TBTN26/VNM420.docx")</f>
        <v>https://docs.wto.org/imrd/directdoc.asp?DDFDocuments/u/G/TBTN26/VNM420.docx</v>
      </c>
      <c r="T257" t="str">
        <f>HYPERLINK("https://docs.wto.org/imrd/directdoc.asp?DDFDocuments/v/G/TBTN26/VNM420.docx", "https://docs.wto.org/imrd/directdoc.asp?DDFDocuments/v/G/TBTN26/VNM420.docx")</f>
        <v>https://docs.wto.org/imrd/directdoc.asp?DDFDocuments/v/G/TBTN26/VNM420.docx</v>
      </c>
      <c r="U257" t="s">
        <v>46</v>
      </c>
      <c r="V257" t="s">
        <v>47</v>
      </c>
      <c r="W257" t="s">
        <v>47</v>
      </c>
      <c r="X257" t="s">
        <v>47</v>
      </c>
      <c r="Y257" t="s">
        <v>47</v>
      </c>
      <c r="Z257" t="s">
        <v>47</v>
      </c>
      <c r="AA257" t="s">
        <v>47</v>
      </c>
      <c r="AB257" s="2" t="s">
        <v>1461</v>
      </c>
      <c r="AC257" t="s">
        <v>42</v>
      </c>
      <c r="AD257" t="s">
        <v>42</v>
      </c>
      <c r="AE257" t="s">
        <v>42</v>
      </c>
      <c r="AF257" t="s">
        <v>42</v>
      </c>
      <c r="AG257" t="s">
        <v>42</v>
      </c>
      <c r="AH257" s="2" t="s">
        <v>42</v>
      </c>
    </row>
    <row r="258" spans="1:34" ht="409.5" x14ac:dyDescent="0.25">
      <c r="A258" s="8" t="s">
        <v>1464</v>
      </c>
      <c r="B258" s="6" t="s">
        <v>100</v>
      </c>
      <c r="C258" s="7">
        <v>46196</v>
      </c>
      <c r="D258" s="9" t="str">
        <f>HYPERLINK("https://www.epingalert.org/en/Search?viewData= G/TBT/N/VNM/421"," G/TBT/N/VNM/421")</f>
        <v xml:space="preserve"> G/TBT/N/VNM/421</v>
      </c>
      <c r="E258" s="8" t="s">
        <v>1462</v>
      </c>
      <c r="F258" s="8" t="s">
        <v>1463</v>
      </c>
      <c r="G258" s="8" t="s">
        <v>1465</v>
      </c>
      <c r="H258" s="8" t="s">
        <v>1466</v>
      </c>
      <c r="I258" s="8" t="s">
        <v>330</v>
      </c>
      <c r="J258" s="8" t="s">
        <v>42</v>
      </c>
      <c r="K258" s="8" t="s">
        <v>42</v>
      </c>
      <c r="L258" s="6"/>
      <c r="M258" s="7">
        <v>46226</v>
      </c>
      <c r="N258" s="7">
        <v>46235</v>
      </c>
      <c r="O258" s="7">
        <v>46235</v>
      </c>
      <c r="P258" s="6" t="s">
        <v>44</v>
      </c>
      <c r="Q258" s="8" t="s">
        <v>1467</v>
      </c>
      <c r="R258" t="str">
        <f>HYPERLINK("https://docs.wto.org/imrd/directdoc.asp?DDFDocuments/t/G/TBTN26/VNM421.docx", "https://docs.wto.org/imrd/directdoc.asp?DDFDocuments/t/G/TBTN26/VNM421.docx")</f>
        <v>https://docs.wto.org/imrd/directdoc.asp?DDFDocuments/t/G/TBTN26/VNM421.docx</v>
      </c>
      <c r="S258" t="str">
        <f>HYPERLINK("https://docs.wto.org/imrd/directdoc.asp?DDFDocuments/u/G/TBTN26/VNM421.docx", "https://docs.wto.org/imrd/directdoc.asp?DDFDocuments/u/G/TBTN26/VNM421.docx")</f>
        <v>https://docs.wto.org/imrd/directdoc.asp?DDFDocuments/u/G/TBTN26/VNM421.docx</v>
      </c>
      <c r="T258" t="str">
        <f>HYPERLINK("https://docs.wto.org/imrd/directdoc.asp?DDFDocuments/v/G/TBTN26/VNM421.docx", "https://docs.wto.org/imrd/directdoc.asp?DDFDocuments/v/G/TBTN26/VNM421.docx")</f>
        <v>https://docs.wto.org/imrd/directdoc.asp?DDFDocuments/v/G/TBTN26/VNM421.docx</v>
      </c>
      <c r="U258" t="s">
        <v>46</v>
      </c>
      <c r="V258" t="s">
        <v>47</v>
      </c>
      <c r="W258" t="s">
        <v>46</v>
      </c>
      <c r="X258" t="s">
        <v>47</v>
      </c>
      <c r="Y258" t="s">
        <v>47</v>
      </c>
      <c r="Z258" t="s">
        <v>47</v>
      </c>
      <c r="AA258" t="s">
        <v>47</v>
      </c>
      <c r="AB258" s="2" t="s">
        <v>1468</v>
      </c>
      <c r="AC258" t="s">
        <v>42</v>
      </c>
      <c r="AD258" t="s">
        <v>42</v>
      </c>
      <c r="AE258" t="s">
        <v>42</v>
      </c>
      <c r="AF258" t="s">
        <v>42</v>
      </c>
      <c r="AG258" t="s">
        <v>42</v>
      </c>
      <c r="AH258" s="2" t="s">
        <v>42</v>
      </c>
    </row>
    <row r="259" spans="1:34" ht="150" x14ac:dyDescent="0.25">
      <c r="A259" s="8" t="s">
        <v>1452</v>
      </c>
      <c r="B259" s="6" t="s">
        <v>100</v>
      </c>
      <c r="C259" s="7">
        <v>46196</v>
      </c>
      <c r="D259" s="9" t="str">
        <f>HYPERLINK("https://www.epingalert.org/en/Search?viewData= G/TBT/N/VNM/422"," G/TBT/N/VNM/422")</f>
        <v xml:space="preserve"> G/TBT/N/VNM/422</v>
      </c>
      <c r="E259" s="8" t="s">
        <v>1469</v>
      </c>
      <c r="F259" s="8" t="s">
        <v>1470</v>
      </c>
      <c r="G259" s="8" t="s">
        <v>771</v>
      </c>
      <c r="H259" s="8" t="s">
        <v>329</v>
      </c>
      <c r="I259" s="8" t="s">
        <v>330</v>
      </c>
      <c r="J259" s="8" t="s">
        <v>42</v>
      </c>
      <c r="K259" s="8" t="s">
        <v>42</v>
      </c>
      <c r="L259" s="6"/>
      <c r="M259" s="7">
        <v>46226</v>
      </c>
      <c r="N259" s="7">
        <v>46235</v>
      </c>
      <c r="O259" s="7">
        <v>46235</v>
      </c>
      <c r="P259" s="6" t="s">
        <v>44</v>
      </c>
      <c r="Q259" s="8" t="s">
        <v>1471</v>
      </c>
      <c r="R259" t="str">
        <f>HYPERLINK("https://docs.wto.org/imrd/directdoc.asp?DDFDocuments/t/G/TBTN26/VNM422.docx", "https://docs.wto.org/imrd/directdoc.asp?DDFDocuments/t/G/TBTN26/VNM422.docx")</f>
        <v>https://docs.wto.org/imrd/directdoc.asp?DDFDocuments/t/G/TBTN26/VNM422.docx</v>
      </c>
      <c r="S259" t="str">
        <f>HYPERLINK("https://docs.wto.org/imrd/directdoc.asp?DDFDocuments/u/G/TBTN26/VNM422.docx", "https://docs.wto.org/imrd/directdoc.asp?DDFDocuments/u/G/TBTN26/VNM422.docx")</f>
        <v>https://docs.wto.org/imrd/directdoc.asp?DDFDocuments/u/G/TBTN26/VNM422.docx</v>
      </c>
      <c r="T259" t="str">
        <f>HYPERLINK("https://docs.wto.org/imrd/directdoc.asp?DDFDocuments/v/G/TBTN26/VNM422.docx", "https://docs.wto.org/imrd/directdoc.asp?DDFDocuments/v/G/TBTN26/VNM422.docx")</f>
        <v>https://docs.wto.org/imrd/directdoc.asp?DDFDocuments/v/G/TBTN26/VNM422.docx</v>
      </c>
      <c r="U259" t="s">
        <v>46</v>
      </c>
      <c r="V259" t="s">
        <v>47</v>
      </c>
      <c r="W259" t="s">
        <v>46</v>
      </c>
      <c r="X259" t="s">
        <v>47</v>
      </c>
      <c r="Y259" t="s">
        <v>47</v>
      </c>
      <c r="Z259" t="s">
        <v>47</v>
      </c>
      <c r="AA259" t="s">
        <v>47</v>
      </c>
      <c r="AB259" s="2" t="s">
        <v>1472</v>
      </c>
      <c r="AC259" t="s">
        <v>42</v>
      </c>
      <c r="AD259" t="s">
        <v>42</v>
      </c>
      <c r="AE259" t="s">
        <v>42</v>
      </c>
      <c r="AF259" t="s">
        <v>42</v>
      </c>
      <c r="AG259" t="s">
        <v>42</v>
      </c>
      <c r="AH259" s="2" t="s">
        <v>42</v>
      </c>
    </row>
    <row r="260" spans="1:34" ht="120" x14ac:dyDescent="0.25">
      <c r="A260" s="8" t="s">
        <v>97</v>
      </c>
      <c r="B260" s="6" t="s">
        <v>100</v>
      </c>
      <c r="C260" s="7">
        <v>46196</v>
      </c>
      <c r="D260" s="9" t="str">
        <f>HYPERLINK("https://www.epingalert.org/en/Search?viewData= G/TBT/N/VNM/423"," G/TBT/N/VNM/423")</f>
        <v xml:space="preserve"> G/TBT/N/VNM/423</v>
      </c>
      <c r="E260" s="8" t="s">
        <v>1473</v>
      </c>
      <c r="F260" s="8" t="s">
        <v>1474</v>
      </c>
      <c r="G260" s="8" t="s">
        <v>42</v>
      </c>
      <c r="H260" s="8" t="s">
        <v>329</v>
      </c>
      <c r="I260" s="8" t="s">
        <v>330</v>
      </c>
      <c r="J260" s="8" t="s">
        <v>42</v>
      </c>
      <c r="K260" s="8" t="s">
        <v>42</v>
      </c>
      <c r="L260" s="6"/>
      <c r="M260" s="7">
        <v>46226</v>
      </c>
      <c r="N260" s="7">
        <v>46235</v>
      </c>
      <c r="O260" s="7">
        <v>46235</v>
      </c>
      <c r="P260" s="6" t="s">
        <v>44</v>
      </c>
      <c r="Q260" s="8" t="s">
        <v>1475</v>
      </c>
      <c r="R260" t="str">
        <f>HYPERLINK("https://docs.wto.org/imrd/directdoc.asp?DDFDocuments/t/G/TBTN26/VNM423.docx", "https://docs.wto.org/imrd/directdoc.asp?DDFDocuments/t/G/TBTN26/VNM423.docx")</f>
        <v>https://docs.wto.org/imrd/directdoc.asp?DDFDocuments/t/G/TBTN26/VNM423.docx</v>
      </c>
      <c r="S260" t="str">
        <f>HYPERLINK("https://docs.wto.org/imrd/directdoc.asp?DDFDocuments/u/G/TBTN26/VNM423.docx", "https://docs.wto.org/imrd/directdoc.asp?DDFDocuments/u/G/TBTN26/VNM423.docx")</f>
        <v>https://docs.wto.org/imrd/directdoc.asp?DDFDocuments/u/G/TBTN26/VNM423.docx</v>
      </c>
      <c r="T260" t="str">
        <f>HYPERLINK("https://docs.wto.org/imrd/directdoc.asp?DDFDocuments/v/G/TBTN26/VNM423.docx", "https://docs.wto.org/imrd/directdoc.asp?DDFDocuments/v/G/TBTN26/VNM423.docx")</f>
        <v>https://docs.wto.org/imrd/directdoc.asp?DDFDocuments/v/G/TBTN26/VNM423.docx</v>
      </c>
      <c r="U260" t="s">
        <v>46</v>
      </c>
      <c r="V260" t="s">
        <v>47</v>
      </c>
      <c r="W260" t="s">
        <v>46</v>
      </c>
      <c r="X260" t="s">
        <v>47</v>
      </c>
      <c r="Y260" t="s">
        <v>47</v>
      </c>
      <c r="Z260" t="s">
        <v>47</v>
      </c>
      <c r="AA260" t="s">
        <v>47</v>
      </c>
      <c r="AB260" s="2" t="s">
        <v>1476</v>
      </c>
      <c r="AC260" t="s">
        <v>42</v>
      </c>
      <c r="AD260" t="s">
        <v>42</v>
      </c>
      <c r="AE260" t="s">
        <v>42</v>
      </c>
      <c r="AF260" t="s">
        <v>42</v>
      </c>
      <c r="AG260" t="s">
        <v>42</v>
      </c>
      <c r="AH260" s="2" t="s">
        <v>42</v>
      </c>
    </row>
    <row r="261" spans="1:34" ht="60" x14ac:dyDescent="0.25">
      <c r="A261" s="8" t="s">
        <v>1479</v>
      </c>
      <c r="B261" s="6" t="s">
        <v>100</v>
      </c>
      <c r="C261" s="7">
        <v>46196</v>
      </c>
      <c r="D261" s="9" t="str">
        <f>HYPERLINK("https://www.epingalert.org/en/Search?viewData= G/TBT/N/VNM/424"," G/TBT/N/VNM/424")</f>
        <v xml:space="preserve"> G/TBT/N/VNM/424</v>
      </c>
      <c r="E261" s="8" t="s">
        <v>1477</v>
      </c>
      <c r="F261" s="8" t="s">
        <v>1478</v>
      </c>
      <c r="G261" s="8" t="s">
        <v>1480</v>
      </c>
      <c r="H261" s="8" t="s">
        <v>329</v>
      </c>
      <c r="I261" s="8" t="s">
        <v>132</v>
      </c>
      <c r="J261" s="8" t="s">
        <v>1481</v>
      </c>
      <c r="K261" s="8" t="s">
        <v>42</v>
      </c>
      <c r="L261" s="6"/>
      <c r="M261" s="7">
        <v>46226</v>
      </c>
      <c r="N261" s="7">
        <v>46235</v>
      </c>
      <c r="O261" s="7">
        <v>46235</v>
      </c>
      <c r="P261" s="6" t="s">
        <v>44</v>
      </c>
      <c r="Q261" s="8" t="s">
        <v>1482</v>
      </c>
      <c r="R261" t="str">
        <f>HYPERLINK("https://docs.wto.org/imrd/directdoc.asp?DDFDocuments/t/G/TBTN26/VNM424.docx", "https://docs.wto.org/imrd/directdoc.asp?DDFDocuments/t/G/TBTN26/VNM424.docx")</f>
        <v>https://docs.wto.org/imrd/directdoc.asp?DDFDocuments/t/G/TBTN26/VNM424.docx</v>
      </c>
      <c r="S261" t="str">
        <f>HYPERLINK("https://docs.wto.org/imrd/directdoc.asp?DDFDocuments/u/G/TBTN26/VNM424.docx", "https://docs.wto.org/imrd/directdoc.asp?DDFDocuments/u/G/TBTN26/VNM424.docx")</f>
        <v>https://docs.wto.org/imrd/directdoc.asp?DDFDocuments/u/G/TBTN26/VNM424.docx</v>
      </c>
      <c r="T261" t="str">
        <f>HYPERLINK("https://docs.wto.org/imrd/directdoc.asp?DDFDocuments/v/G/TBTN26/VNM424.docx", "https://docs.wto.org/imrd/directdoc.asp?DDFDocuments/v/G/TBTN26/VNM424.docx")</f>
        <v>https://docs.wto.org/imrd/directdoc.asp?DDFDocuments/v/G/TBTN26/VNM424.docx</v>
      </c>
      <c r="U261" t="s">
        <v>46</v>
      </c>
      <c r="V261" t="s">
        <v>47</v>
      </c>
      <c r="W261" t="s">
        <v>46</v>
      </c>
      <c r="X261" t="s">
        <v>47</v>
      </c>
      <c r="Y261" t="s">
        <v>47</v>
      </c>
      <c r="Z261" t="s">
        <v>47</v>
      </c>
      <c r="AA261" t="s">
        <v>47</v>
      </c>
      <c r="AB261" s="2" t="s">
        <v>1483</v>
      </c>
      <c r="AC261" t="s">
        <v>42</v>
      </c>
      <c r="AD261" t="s">
        <v>42</v>
      </c>
      <c r="AE261" t="s">
        <v>42</v>
      </c>
      <c r="AF261" t="s">
        <v>42</v>
      </c>
      <c r="AG261" t="s">
        <v>42</v>
      </c>
      <c r="AH261" s="2" t="s">
        <v>42</v>
      </c>
    </row>
    <row r="262" spans="1:34" ht="60" x14ac:dyDescent="0.25">
      <c r="A262" s="8" t="s">
        <v>1486</v>
      </c>
      <c r="B262" s="6" t="s">
        <v>100</v>
      </c>
      <c r="C262" s="7">
        <v>46196</v>
      </c>
      <c r="D262" s="9" t="str">
        <f>HYPERLINK("https://www.epingalert.org/en/Search?viewData= G/TBT/N/VNM/425"," G/TBT/N/VNM/425")</f>
        <v xml:space="preserve"> G/TBT/N/VNM/425</v>
      </c>
      <c r="E262" s="8" t="s">
        <v>1484</v>
      </c>
      <c r="F262" s="8" t="s">
        <v>1485</v>
      </c>
      <c r="G262" s="8" t="s">
        <v>1487</v>
      </c>
      <c r="H262" s="8" t="s">
        <v>1488</v>
      </c>
      <c r="I262" s="8" t="s">
        <v>132</v>
      </c>
      <c r="J262" s="8" t="s">
        <v>1481</v>
      </c>
      <c r="K262" s="8" t="s">
        <v>42</v>
      </c>
      <c r="L262" s="6"/>
      <c r="M262" s="7">
        <v>46226</v>
      </c>
      <c r="N262" s="7">
        <v>46235</v>
      </c>
      <c r="O262" s="7">
        <v>46235</v>
      </c>
      <c r="P262" s="6" t="s">
        <v>44</v>
      </c>
      <c r="Q262" s="8" t="s">
        <v>1489</v>
      </c>
      <c r="R262" t="str">
        <f>HYPERLINK("https://docs.wto.org/imrd/directdoc.asp?DDFDocuments/t/G/TBTN26/VNM425.docx", "https://docs.wto.org/imrd/directdoc.asp?DDFDocuments/t/G/TBTN26/VNM425.docx")</f>
        <v>https://docs.wto.org/imrd/directdoc.asp?DDFDocuments/t/G/TBTN26/VNM425.docx</v>
      </c>
      <c r="S262" t="str">
        <f>HYPERLINK("https://docs.wto.org/imrd/directdoc.asp?DDFDocuments/u/G/TBTN26/VNM425.docx", "https://docs.wto.org/imrd/directdoc.asp?DDFDocuments/u/G/TBTN26/VNM425.docx")</f>
        <v>https://docs.wto.org/imrd/directdoc.asp?DDFDocuments/u/G/TBTN26/VNM425.docx</v>
      </c>
      <c r="T262" t="str">
        <f>HYPERLINK("https://docs.wto.org/imrd/directdoc.asp?DDFDocuments/v/G/TBTN26/VNM425.docx", "https://docs.wto.org/imrd/directdoc.asp?DDFDocuments/v/G/TBTN26/VNM425.docx")</f>
        <v>https://docs.wto.org/imrd/directdoc.asp?DDFDocuments/v/G/TBTN26/VNM425.docx</v>
      </c>
      <c r="U262" t="s">
        <v>46</v>
      </c>
      <c r="V262" t="s">
        <v>47</v>
      </c>
      <c r="W262" t="s">
        <v>46</v>
      </c>
      <c r="X262" t="s">
        <v>47</v>
      </c>
      <c r="Y262" t="s">
        <v>47</v>
      </c>
      <c r="Z262" t="s">
        <v>47</v>
      </c>
      <c r="AA262" t="s">
        <v>47</v>
      </c>
      <c r="AB262" s="2" t="s">
        <v>1490</v>
      </c>
      <c r="AC262" t="s">
        <v>42</v>
      </c>
      <c r="AD262" t="s">
        <v>42</v>
      </c>
      <c r="AE262" t="s">
        <v>42</v>
      </c>
      <c r="AF262" t="s">
        <v>42</v>
      </c>
      <c r="AG262" t="s">
        <v>42</v>
      </c>
      <c r="AH262" s="2" t="s">
        <v>42</v>
      </c>
    </row>
    <row r="263" spans="1:34" ht="60" x14ac:dyDescent="0.25">
      <c r="A263" s="8" t="s">
        <v>1491</v>
      </c>
      <c r="B263" s="6" t="s">
        <v>100</v>
      </c>
      <c r="C263" s="7">
        <v>46196</v>
      </c>
      <c r="D263" s="9" t="str">
        <f>HYPERLINK("https://www.epingalert.org/en/Search?viewData= G/TBT/N/VNM/426"," G/TBT/N/VNM/426")</f>
        <v xml:space="preserve"> G/TBT/N/VNM/426</v>
      </c>
      <c r="E263" s="8" t="s">
        <v>1491</v>
      </c>
      <c r="F263" s="8" t="s">
        <v>1492</v>
      </c>
      <c r="G263" s="8" t="s">
        <v>1493</v>
      </c>
      <c r="H263" s="8" t="s">
        <v>1494</v>
      </c>
      <c r="I263" s="8" t="s">
        <v>132</v>
      </c>
      <c r="J263" s="8" t="s">
        <v>1481</v>
      </c>
      <c r="K263" s="8" t="s">
        <v>42</v>
      </c>
      <c r="L263" s="6"/>
      <c r="M263" s="7">
        <v>46226</v>
      </c>
      <c r="N263" s="7">
        <v>46235</v>
      </c>
      <c r="O263" s="7">
        <v>46235</v>
      </c>
      <c r="P263" s="6" t="s">
        <v>44</v>
      </c>
      <c r="Q263" s="8" t="s">
        <v>1495</v>
      </c>
      <c r="R263" t="str">
        <f>HYPERLINK("https://docs.wto.org/imrd/directdoc.asp?DDFDocuments/t/G/TBTN26/VNM426.docx", "https://docs.wto.org/imrd/directdoc.asp?DDFDocuments/t/G/TBTN26/VNM426.docx")</f>
        <v>https://docs.wto.org/imrd/directdoc.asp?DDFDocuments/t/G/TBTN26/VNM426.docx</v>
      </c>
      <c r="S263" t="str">
        <f>HYPERLINK("https://docs.wto.org/imrd/directdoc.asp?DDFDocuments/u/G/TBTN26/VNM426.docx", "https://docs.wto.org/imrd/directdoc.asp?DDFDocuments/u/G/TBTN26/VNM426.docx")</f>
        <v>https://docs.wto.org/imrd/directdoc.asp?DDFDocuments/u/G/TBTN26/VNM426.docx</v>
      </c>
      <c r="T263" t="str">
        <f>HYPERLINK("https://docs.wto.org/imrd/directdoc.asp?DDFDocuments/v/G/TBTN26/VNM426.docx", "https://docs.wto.org/imrd/directdoc.asp?DDFDocuments/v/G/TBTN26/VNM426.docx")</f>
        <v>https://docs.wto.org/imrd/directdoc.asp?DDFDocuments/v/G/TBTN26/VNM426.docx</v>
      </c>
      <c r="U263" t="s">
        <v>46</v>
      </c>
      <c r="V263" t="s">
        <v>47</v>
      </c>
      <c r="W263" t="s">
        <v>46</v>
      </c>
      <c r="X263" t="s">
        <v>47</v>
      </c>
      <c r="Y263" t="s">
        <v>47</v>
      </c>
      <c r="Z263" t="s">
        <v>47</v>
      </c>
      <c r="AA263" t="s">
        <v>47</v>
      </c>
      <c r="AB263" s="2" t="s">
        <v>1496</v>
      </c>
      <c r="AC263" t="s">
        <v>42</v>
      </c>
      <c r="AD263" t="s">
        <v>42</v>
      </c>
      <c r="AE263" t="s">
        <v>42</v>
      </c>
      <c r="AF263" t="s">
        <v>42</v>
      </c>
      <c r="AG263" t="s">
        <v>42</v>
      </c>
      <c r="AH263" s="2" t="s">
        <v>42</v>
      </c>
    </row>
    <row r="264" spans="1:34" ht="60" x14ac:dyDescent="0.25">
      <c r="A264" s="8" t="s">
        <v>1499</v>
      </c>
      <c r="B264" s="6" t="s">
        <v>100</v>
      </c>
      <c r="C264" s="7">
        <v>46196</v>
      </c>
      <c r="D264" s="9" t="str">
        <f>HYPERLINK("https://www.epingalert.org/en/Search?viewData= G/TBT/N/VNM/427"," G/TBT/N/VNM/427")</f>
        <v xml:space="preserve"> G/TBT/N/VNM/427</v>
      </c>
      <c r="E264" s="8" t="s">
        <v>1497</v>
      </c>
      <c r="F264" s="8" t="s">
        <v>1498</v>
      </c>
      <c r="G264" s="8" t="s">
        <v>908</v>
      </c>
      <c r="H264" s="8" t="s">
        <v>1500</v>
      </c>
      <c r="I264" s="8" t="s">
        <v>132</v>
      </c>
      <c r="J264" s="8" t="s">
        <v>1481</v>
      </c>
      <c r="K264" s="8" t="s">
        <v>42</v>
      </c>
      <c r="L264" s="6"/>
      <c r="M264" s="7">
        <v>46226</v>
      </c>
      <c r="N264" s="7">
        <v>46235</v>
      </c>
      <c r="O264" s="7">
        <v>46235</v>
      </c>
      <c r="P264" s="6" t="s">
        <v>44</v>
      </c>
      <c r="Q264" s="8" t="s">
        <v>1501</v>
      </c>
      <c r="R264" t="str">
        <f>HYPERLINK("https://docs.wto.org/imrd/directdoc.asp?DDFDocuments/t/G/TBTN26/VNM427.docx", "https://docs.wto.org/imrd/directdoc.asp?DDFDocuments/t/G/TBTN26/VNM427.docx")</f>
        <v>https://docs.wto.org/imrd/directdoc.asp?DDFDocuments/t/G/TBTN26/VNM427.docx</v>
      </c>
      <c r="S264" t="str">
        <f>HYPERLINK("https://docs.wto.org/imrd/directdoc.asp?DDFDocuments/u/G/TBTN26/VNM427.docx", "https://docs.wto.org/imrd/directdoc.asp?DDFDocuments/u/G/TBTN26/VNM427.docx")</f>
        <v>https://docs.wto.org/imrd/directdoc.asp?DDFDocuments/u/G/TBTN26/VNM427.docx</v>
      </c>
      <c r="T264" t="str">
        <f>HYPERLINK("https://docs.wto.org/imrd/directdoc.asp?DDFDocuments/v/G/TBTN26/VNM427.docx", "https://docs.wto.org/imrd/directdoc.asp?DDFDocuments/v/G/TBTN26/VNM427.docx")</f>
        <v>https://docs.wto.org/imrd/directdoc.asp?DDFDocuments/v/G/TBTN26/VNM427.docx</v>
      </c>
      <c r="U264" t="s">
        <v>46</v>
      </c>
      <c r="V264" t="s">
        <v>47</v>
      </c>
      <c r="W264" t="s">
        <v>46</v>
      </c>
      <c r="X264" t="s">
        <v>47</v>
      </c>
      <c r="Y264" t="s">
        <v>47</v>
      </c>
      <c r="Z264" t="s">
        <v>47</v>
      </c>
      <c r="AA264" t="s">
        <v>47</v>
      </c>
      <c r="AB264" s="2" t="s">
        <v>1502</v>
      </c>
      <c r="AC264" t="s">
        <v>42</v>
      </c>
      <c r="AD264" t="s">
        <v>42</v>
      </c>
      <c r="AE264" t="s">
        <v>42</v>
      </c>
      <c r="AF264" t="s">
        <v>42</v>
      </c>
      <c r="AG264" t="s">
        <v>42</v>
      </c>
      <c r="AH264" s="2" t="s">
        <v>42</v>
      </c>
    </row>
    <row r="265" spans="1:34" ht="240" x14ac:dyDescent="0.25">
      <c r="A265" s="8" t="s">
        <v>1505</v>
      </c>
      <c r="B265" s="6" t="s">
        <v>100</v>
      </c>
      <c r="C265" s="7">
        <v>46196</v>
      </c>
      <c r="D265" s="9" t="str">
        <f>HYPERLINK("https://www.epingalert.org/en/Search?viewData= G/TBT/N/VNM/428"," G/TBT/N/VNM/428")</f>
        <v xml:space="preserve"> G/TBT/N/VNM/428</v>
      </c>
      <c r="E265" s="8" t="s">
        <v>1503</v>
      </c>
      <c r="F265" s="8" t="s">
        <v>1504</v>
      </c>
      <c r="G265" s="8" t="s">
        <v>1506</v>
      </c>
      <c r="H265" s="8" t="s">
        <v>1507</v>
      </c>
      <c r="I265" s="8" t="s">
        <v>132</v>
      </c>
      <c r="J265" s="8" t="s">
        <v>1481</v>
      </c>
      <c r="K265" s="8" t="s">
        <v>42</v>
      </c>
      <c r="L265" s="6"/>
      <c r="M265" s="7">
        <v>46226</v>
      </c>
      <c r="N265" s="7">
        <v>46235</v>
      </c>
      <c r="O265" s="7">
        <v>46235</v>
      </c>
      <c r="P265" s="6" t="s">
        <v>44</v>
      </c>
      <c r="Q265" s="8" t="s">
        <v>1508</v>
      </c>
      <c r="R265" t="str">
        <f>HYPERLINK("https://docs.wto.org/imrd/directdoc.asp?DDFDocuments/t/G/TBTN26/VNM428.docx", "https://docs.wto.org/imrd/directdoc.asp?DDFDocuments/t/G/TBTN26/VNM428.docx")</f>
        <v>https://docs.wto.org/imrd/directdoc.asp?DDFDocuments/t/G/TBTN26/VNM428.docx</v>
      </c>
      <c r="S265" t="str">
        <f>HYPERLINK("https://docs.wto.org/imrd/directdoc.asp?DDFDocuments/u/G/TBTN26/VNM428.docx", "https://docs.wto.org/imrd/directdoc.asp?DDFDocuments/u/G/TBTN26/VNM428.docx")</f>
        <v>https://docs.wto.org/imrd/directdoc.asp?DDFDocuments/u/G/TBTN26/VNM428.docx</v>
      </c>
      <c r="T265" t="str">
        <f>HYPERLINK("https://docs.wto.org/imrd/directdoc.asp?DDFDocuments/v/G/TBTN26/VNM428.docx", "https://docs.wto.org/imrd/directdoc.asp?DDFDocuments/v/G/TBTN26/VNM428.docx")</f>
        <v>https://docs.wto.org/imrd/directdoc.asp?DDFDocuments/v/G/TBTN26/VNM428.docx</v>
      </c>
      <c r="U265" t="s">
        <v>46</v>
      </c>
      <c r="V265" t="s">
        <v>47</v>
      </c>
      <c r="W265" t="s">
        <v>46</v>
      </c>
      <c r="X265" t="s">
        <v>47</v>
      </c>
      <c r="Y265" t="s">
        <v>47</v>
      </c>
      <c r="Z265" t="s">
        <v>47</v>
      </c>
      <c r="AA265" t="s">
        <v>47</v>
      </c>
      <c r="AB265" s="2" t="s">
        <v>1509</v>
      </c>
      <c r="AC265" t="s">
        <v>42</v>
      </c>
      <c r="AD265" t="s">
        <v>42</v>
      </c>
      <c r="AE265" t="s">
        <v>42</v>
      </c>
      <c r="AF265" t="s">
        <v>42</v>
      </c>
      <c r="AG265" t="s">
        <v>42</v>
      </c>
      <c r="AH265" s="2" t="s">
        <v>42</v>
      </c>
    </row>
    <row r="266" spans="1:34" ht="409.5" x14ac:dyDescent="0.25">
      <c r="A266" s="8" t="s">
        <v>1512</v>
      </c>
      <c r="B266" s="6" t="s">
        <v>1380</v>
      </c>
      <c r="C266" s="7">
        <v>46195</v>
      </c>
      <c r="D266" s="9" t="str">
        <f>HYPERLINK("https://www.epingalert.org/en/Search?viewData= G/TBT/N/MEX/574"," G/TBT/N/MEX/574")</f>
        <v xml:space="preserve"> G/TBT/N/MEX/574</v>
      </c>
      <c r="E266" s="8" t="s">
        <v>1510</v>
      </c>
      <c r="F266" s="8" t="s">
        <v>1511</v>
      </c>
      <c r="G266" s="8" t="s">
        <v>42</v>
      </c>
      <c r="H266" s="8" t="s">
        <v>1513</v>
      </c>
      <c r="I266" s="8" t="s">
        <v>132</v>
      </c>
      <c r="J266" s="8" t="s">
        <v>42</v>
      </c>
      <c r="K266" s="8" t="s">
        <v>151</v>
      </c>
      <c r="L266" s="6"/>
      <c r="M266" s="7">
        <v>46255</v>
      </c>
      <c r="N266" s="7" t="s">
        <v>403</v>
      </c>
      <c r="O266" s="7" t="s">
        <v>76</v>
      </c>
      <c r="P266" s="6" t="s">
        <v>44</v>
      </c>
      <c r="Q266" s="8" t="s">
        <v>1514</v>
      </c>
      <c r="R266" t="str">
        <f>HYPERLINK("https://docs.wto.org/imrd/directdoc.asp?DDFDocuments/t/G/TBTN26/MEX574.docx", "https://docs.wto.org/imrd/directdoc.asp?DDFDocuments/t/G/TBTN26/MEX574.docx")</f>
        <v>https://docs.wto.org/imrd/directdoc.asp?DDFDocuments/t/G/TBTN26/MEX574.docx</v>
      </c>
      <c r="S266" t="str">
        <f>HYPERLINK("https://docs.wto.org/imrd/directdoc.asp?DDFDocuments/u/G/TBTN26/MEX574.docx", "https://docs.wto.org/imrd/directdoc.asp?DDFDocuments/u/G/TBTN26/MEX574.docx")</f>
        <v>https://docs.wto.org/imrd/directdoc.asp?DDFDocuments/u/G/TBTN26/MEX574.docx</v>
      </c>
      <c r="T266" t="str">
        <f>HYPERLINK("https://docs.wto.org/imrd/directdoc.asp?DDFDocuments/v/G/TBTN26/MEX574.docx", "https://docs.wto.org/imrd/directdoc.asp?DDFDocuments/v/G/TBTN26/MEX574.docx")</f>
        <v>https://docs.wto.org/imrd/directdoc.asp?DDFDocuments/v/G/TBTN26/MEX574.docx</v>
      </c>
      <c r="U266" t="s">
        <v>46</v>
      </c>
      <c r="V266" t="s">
        <v>47</v>
      </c>
      <c r="W266" t="s">
        <v>46</v>
      </c>
      <c r="X266" t="s">
        <v>47</v>
      </c>
      <c r="Y266" t="s">
        <v>47</v>
      </c>
      <c r="Z266" t="s">
        <v>47</v>
      </c>
      <c r="AA266" t="s">
        <v>47</v>
      </c>
      <c r="AB266" s="2" t="s">
        <v>1515</v>
      </c>
      <c r="AC266" t="s">
        <v>42</v>
      </c>
      <c r="AD266" t="s">
        <v>42</v>
      </c>
      <c r="AE266" t="s">
        <v>42</v>
      </c>
      <c r="AF266" t="s">
        <v>42</v>
      </c>
      <c r="AG266" t="s">
        <v>42</v>
      </c>
      <c r="AH266" s="2" t="s">
        <v>42</v>
      </c>
    </row>
    <row r="267" spans="1:34" ht="120" x14ac:dyDescent="0.25">
      <c r="A267" s="8" t="s">
        <v>1518</v>
      </c>
      <c r="B267" s="6" t="s">
        <v>576</v>
      </c>
      <c r="C267" s="7">
        <v>46195</v>
      </c>
      <c r="D267" s="9" t="str">
        <f>HYPERLINK("https://www.epingalert.org/en/Search?viewData= G/TBT/N/SLV/239"," G/TBT/N/SLV/239")</f>
        <v xml:space="preserve"> G/TBT/N/SLV/239</v>
      </c>
      <c r="E267" s="8" t="s">
        <v>1516</v>
      </c>
      <c r="F267" s="8" t="s">
        <v>1517</v>
      </c>
      <c r="G267" s="8" t="s">
        <v>42</v>
      </c>
      <c r="H267" s="8" t="s">
        <v>54</v>
      </c>
      <c r="I267" s="8" t="s">
        <v>1519</v>
      </c>
      <c r="J267" s="8" t="s">
        <v>42</v>
      </c>
      <c r="K267" s="8" t="s">
        <v>42</v>
      </c>
      <c r="L267" s="6"/>
      <c r="M267" s="7">
        <v>46255</v>
      </c>
      <c r="N267" s="7" t="s">
        <v>403</v>
      </c>
      <c r="O267" s="7" t="s">
        <v>76</v>
      </c>
      <c r="P267" s="6" t="s">
        <v>44</v>
      </c>
      <c r="Q267" s="8" t="s">
        <v>1520</v>
      </c>
      <c r="R267" t="str">
        <f>HYPERLINK("https://docs.wto.org/imrd/directdoc.asp?DDFDocuments/t/G/TBTN26/SLV239.docx", "https://docs.wto.org/imrd/directdoc.asp?DDFDocuments/t/G/TBTN26/SLV239.docx")</f>
        <v>https://docs.wto.org/imrd/directdoc.asp?DDFDocuments/t/G/TBTN26/SLV239.docx</v>
      </c>
      <c r="S267" t="str">
        <f>HYPERLINK("https://docs.wto.org/imrd/directdoc.asp?DDFDocuments/u/G/TBTN26/SLV239.docx", "https://docs.wto.org/imrd/directdoc.asp?DDFDocuments/u/G/TBTN26/SLV239.docx")</f>
        <v>https://docs.wto.org/imrd/directdoc.asp?DDFDocuments/u/G/TBTN26/SLV239.docx</v>
      </c>
      <c r="T267" t="str">
        <f>HYPERLINK("https://docs.wto.org/imrd/directdoc.asp?DDFDocuments/v/G/TBTN26/SLV239.docx", "https://docs.wto.org/imrd/directdoc.asp?DDFDocuments/v/G/TBTN26/SLV239.docx")</f>
        <v>https://docs.wto.org/imrd/directdoc.asp?DDFDocuments/v/G/TBTN26/SLV239.docx</v>
      </c>
      <c r="U267" t="s">
        <v>46</v>
      </c>
      <c r="V267" t="s">
        <v>47</v>
      </c>
      <c r="W267" t="s">
        <v>47</v>
      </c>
      <c r="X267" t="s">
        <v>47</v>
      </c>
      <c r="Y267" t="s">
        <v>47</v>
      </c>
      <c r="Z267" t="s">
        <v>47</v>
      </c>
      <c r="AA267" t="s">
        <v>47</v>
      </c>
      <c r="AB267" s="2" t="s">
        <v>1521</v>
      </c>
      <c r="AC267" t="s">
        <v>42</v>
      </c>
      <c r="AD267" t="s">
        <v>42</v>
      </c>
      <c r="AE267" t="s">
        <v>42</v>
      </c>
      <c r="AF267" t="s">
        <v>42</v>
      </c>
      <c r="AG267" t="s">
        <v>42</v>
      </c>
      <c r="AH267" s="2" t="s">
        <v>42</v>
      </c>
    </row>
    <row r="268" spans="1:34" ht="120" x14ac:dyDescent="0.25">
      <c r="A268" s="8" t="s">
        <v>1524</v>
      </c>
      <c r="B268" s="6" t="s">
        <v>576</v>
      </c>
      <c r="C268" s="7">
        <v>46195</v>
      </c>
      <c r="D268" s="9" t="str">
        <f>HYPERLINK("https://www.epingalert.org/en/Search?viewData= G/TBT/N/SLV/240"," G/TBT/N/SLV/240")</f>
        <v xml:space="preserve"> G/TBT/N/SLV/240</v>
      </c>
      <c r="E268" s="8" t="s">
        <v>1522</v>
      </c>
      <c r="F268" s="8" t="s">
        <v>1523</v>
      </c>
      <c r="G268" s="8" t="s">
        <v>42</v>
      </c>
      <c r="H268" s="8" t="s">
        <v>1525</v>
      </c>
      <c r="I268" s="8" t="s">
        <v>88</v>
      </c>
      <c r="J268" s="8" t="s">
        <v>42</v>
      </c>
      <c r="K268" s="8" t="s">
        <v>42</v>
      </c>
      <c r="L268" s="6"/>
      <c r="M268" s="7">
        <v>46255</v>
      </c>
      <c r="N268" s="7" t="s">
        <v>403</v>
      </c>
      <c r="O268" s="7" t="s">
        <v>76</v>
      </c>
      <c r="P268" s="6" t="s">
        <v>44</v>
      </c>
      <c r="Q268" s="8" t="s">
        <v>1526</v>
      </c>
      <c r="R268" t="str">
        <f>HYPERLINK("https://docs.wto.org/imrd/directdoc.asp?DDFDocuments/t/G/TBTN26/SLV240.docx", "https://docs.wto.org/imrd/directdoc.asp?DDFDocuments/t/G/TBTN26/SLV240.docx")</f>
        <v>https://docs.wto.org/imrd/directdoc.asp?DDFDocuments/t/G/TBTN26/SLV240.docx</v>
      </c>
      <c r="S268" t="str">
        <f>HYPERLINK("https://docs.wto.org/imrd/directdoc.asp?DDFDocuments/u/G/TBTN26/SLV240.docx", "https://docs.wto.org/imrd/directdoc.asp?DDFDocuments/u/G/TBTN26/SLV240.docx")</f>
        <v>https://docs.wto.org/imrd/directdoc.asp?DDFDocuments/u/G/TBTN26/SLV240.docx</v>
      </c>
      <c r="T268" t="str">
        <f>HYPERLINK("https://docs.wto.org/imrd/directdoc.asp?DDFDocuments/v/G/TBTN26/SLV240.docx", "https://docs.wto.org/imrd/directdoc.asp?DDFDocuments/v/G/TBTN26/SLV240.docx")</f>
        <v>https://docs.wto.org/imrd/directdoc.asp?DDFDocuments/v/G/TBTN26/SLV240.docx</v>
      </c>
      <c r="U268" t="s">
        <v>46</v>
      </c>
      <c r="V268" t="s">
        <v>47</v>
      </c>
      <c r="W268" t="s">
        <v>47</v>
      </c>
      <c r="X268" t="s">
        <v>47</v>
      </c>
      <c r="Y268" t="s">
        <v>47</v>
      </c>
      <c r="Z268" t="s">
        <v>47</v>
      </c>
      <c r="AA268" t="s">
        <v>47</v>
      </c>
      <c r="AB268" s="2" t="s">
        <v>1527</v>
      </c>
      <c r="AC268" t="s">
        <v>42</v>
      </c>
      <c r="AD268" t="s">
        <v>42</v>
      </c>
      <c r="AE268" t="s">
        <v>42</v>
      </c>
      <c r="AF268" t="s">
        <v>42</v>
      </c>
      <c r="AG268" t="s">
        <v>42</v>
      </c>
      <c r="AH268" s="2" t="s">
        <v>42</v>
      </c>
    </row>
    <row r="269" spans="1:34" ht="105" x14ac:dyDescent="0.25">
      <c r="A269" s="8" t="s">
        <v>1530</v>
      </c>
      <c r="B269" s="6" t="s">
        <v>100</v>
      </c>
      <c r="C269" s="7">
        <v>46195</v>
      </c>
      <c r="D269" s="9" t="str">
        <f>HYPERLINK("https://www.epingalert.org/en/Search?viewData= G/TBT/N/VNM/413"," G/TBT/N/VNM/413")</f>
        <v xml:space="preserve"> G/TBT/N/VNM/413</v>
      </c>
      <c r="E269" s="8" t="s">
        <v>1528</v>
      </c>
      <c r="F269" s="8" t="s">
        <v>1529</v>
      </c>
      <c r="G269" s="8" t="s">
        <v>42</v>
      </c>
      <c r="H269" s="8" t="s">
        <v>1531</v>
      </c>
      <c r="I269" s="8" t="s">
        <v>132</v>
      </c>
      <c r="J269" s="8" t="s">
        <v>1532</v>
      </c>
      <c r="K269" s="8" t="s">
        <v>42</v>
      </c>
      <c r="L269" s="6"/>
      <c r="M269" s="7">
        <v>46225</v>
      </c>
      <c r="N269" s="7" t="s">
        <v>76</v>
      </c>
      <c r="O269" s="7" t="s">
        <v>76</v>
      </c>
      <c r="P269" s="6" t="s">
        <v>44</v>
      </c>
      <c r="Q269" s="8" t="s">
        <v>1533</v>
      </c>
      <c r="R269" t="str">
        <f>HYPERLINK("https://docs.wto.org/imrd/directdoc.asp?DDFDocuments/t/G/TBTN26/VNM413.docx", "https://docs.wto.org/imrd/directdoc.asp?DDFDocuments/t/G/TBTN26/VNM413.docx")</f>
        <v>https://docs.wto.org/imrd/directdoc.asp?DDFDocuments/t/G/TBTN26/VNM413.docx</v>
      </c>
      <c r="S269" t="str">
        <f>HYPERLINK("https://docs.wto.org/imrd/directdoc.asp?DDFDocuments/u/G/TBTN26/VNM413.docx", "https://docs.wto.org/imrd/directdoc.asp?DDFDocuments/u/G/TBTN26/VNM413.docx")</f>
        <v>https://docs.wto.org/imrd/directdoc.asp?DDFDocuments/u/G/TBTN26/VNM413.docx</v>
      </c>
      <c r="T269" t="str">
        <f>HYPERLINK("https://docs.wto.org/imrd/directdoc.asp?DDFDocuments/v/G/TBTN26/VNM413.docx", "https://docs.wto.org/imrd/directdoc.asp?DDFDocuments/v/G/TBTN26/VNM413.docx")</f>
        <v>https://docs.wto.org/imrd/directdoc.asp?DDFDocuments/v/G/TBTN26/VNM413.docx</v>
      </c>
      <c r="U269" t="s">
        <v>46</v>
      </c>
      <c r="V269" t="s">
        <v>47</v>
      </c>
      <c r="W269" t="s">
        <v>46</v>
      </c>
      <c r="X269" t="s">
        <v>47</v>
      </c>
      <c r="Y269" t="s">
        <v>47</v>
      </c>
      <c r="Z269" t="s">
        <v>47</v>
      </c>
      <c r="AA269" t="s">
        <v>47</v>
      </c>
      <c r="AB269" s="2" t="s">
        <v>1534</v>
      </c>
      <c r="AC269" t="s">
        <v>42</v>
      </c>
      <c r="AD269" t="s">
        <v>42</v>
      </c>
      <c r="AE269" t="s">
        <v>42</v>
      </c>
      <c r="AF269" t="s">
        <v>42</v>
      </c>
      <c r="AG269" t="s">
        <v>42</v>
      </c>
      <c r="AH269" s="2" t="s">
        <v>42</v>
      </c>
    </row>
    <row r="270" spans="1:34" ht="45" x14ac:dyDescent="0.25">
      <c r="A270" s="8" t="s">
        <v>1537</v>
      </c>
      <c r="B270" s="6" t="s">
        <v>100</v>
      </c>
      <c r="C270" s="7">
        <v>46195</v>
      </c>
      <c r="D270" s="9" t="str">
        <f>HYPERLINK("https://www.epingalert.org/en/Search?viewData= G/TBT/N/VNM/414"," G/TBT/N/VNM/414")</f>
        <v xml:space="preserve"> G/TBT/N/VNM/414</v>
      </c>
      <c r="E270" s="8" t="s">
        <v>1535</v>
      </c>
      <c r="F270" s="8" t="s">
        <v>1536</v>
      </c>
      <c r="G270" s="8" t="s">
        <v>1538</v>
      </c>
      <c r="H270" s="8" t="s">
        <v>1539</v>
      </c>
      <c r="I270" s="8" t="s">
        <v>695</v>
      </c>
      <c r="J270" s="8" t="s">
        <v>1540</v>
      </c>
      <c r="K270" s="8" t="s">
        <v>42</v>
      </c>
      <c r="L270" s="6"/>
      <c r="M270" s="7">
        <v>46225</v>
      </c>
      <c r="N270" s="7" t="s">
        <v>76</v>
      </c>
      <c r="O270" s="7" t="s">
        <v>76</v>
      </c>
      <c r="P270" s="6" t="s">
        <v>44</v>
      </c>
      <c r="Q270" s="8" t="s">
        <v>1541</v>
      </c>
      <c r="R270" t="str">
        <f>HYPERLINK("https://docs.wto.org/imrd/directdoc.asp?DDFDocuments/t/G/TBTN26/VNM414.docx", "https://docs.wto.org/imrd/directdoc.asp?DDFDocuments/t/G/TBTN26/VNM414.docx")</f>
        <v>https://docs.wto.org/imrd/directdoc.asp?DDFDocuments/t/G/TBTN26/VNM414.docx</v>
      </c>
      <c r="S270" t="str">
        <f>HYPERLINK("https://docs.wto.org/imrd/directdoc.asp?DDFDocuments/u/G/TBTN26/VNM414.docx", "https://docs.wto.org/imrd/directdoc.asp?DDFDocuments/u/G/TBTN26/VNM414.docx")</f>
        <v>https://docs.wto.org/imrd/directdoc.asp?DDFDocuments/u/G/TBTN26/VNM414.docx</v>
      </c>
      <c r="T270" t="str">
        <f>HYPERLINK("https://docs.wto.org/imrd/directdoc.asp?DDFDocuments/v/G/TBTN26/VNM414.docx", "https://docs.wto.org/imrd/directdoc.asp?DDFDocuments/v/G/TBTN26/VNM414.docx")</f>
        <v>https://docs.wto.org/imrd/directdoc.asp?DDFDocuments/v/G/TBTN26/VNM414.docx</v>
      </c>
      <c r="U270" t="s">
        <v>46</v>
      </c>
      <c r="V270" t="s">
        <v>47</v>
      </c>
      <c r="W270" t="s">
        <v>46</v>
      </c>
      <c r="X270" t="s">
        <v>47</v>
      </c>
      <c r="Y270" t="s">
        <v>47</v>
      </c>
      <c r="Z270" t="s">
        <v>47</v>
      </c>
      <c r="AA270" t="s">
        <v>47</v>
      </c>
      <c r="AB270" s="2" t="s">
        <v>1534</v>
      </c>
      <c r="AC270" t="s">
        <v>42</v>
      </c>
      <c r="AD270" t="s">
        <v>42</v>
      </c>
      <c r="AE270" t="s">
        <v>42</v>
      </c>
      <c r="AF270" t="s">
        <v>42</v>
      </c>
      <c r="AG270" t="s">
        <v>42</v>
      </c>
      <c r="AH270" s="2" t="s">
        <v>42</v>
      </c>
    </row>
    <row r="271" spans="1:34" ht="60" x14ac:dyDescent="0.25">
      <c r="A271" s="8" t="s">
        <v>1544</v>
      </c>
      <c r="B271" s="6" t="s">
        <v>100</v>
      </c>
      <c r="C271" s="7">
        <v>46195</v>
      </c>
      <c r="D271" s="9" t="str">
        <f>HYPERLINK("https://www.epingalert.org/en/Search?viewData= G/TBT/N/VNM/415"," G/TBT/N/VNM/415")</f>
        <v xml:space="preserve"> G/TBT/N/VNM/415</v>
      </c>
      <c r="E271" s="8" t="s">
        <v>1542</v>
      </c>
      <c r="F271" s="8" t="s">
        <v>1543</v>
      </c>
      <c r="G271" s="8" t="s">
        <v>1545</v>
      </c>
      <c r="H271" s="8" t="s">
        <v>1234</v>
      </c>
      <c r="I271" s="8" t="s">
        <v>695</v>
      </c>
      <c r="J271" s="8" t="s">
        <v>1481</v>
      </c>
      <c r="K271" s="8" t="s">
        <v>42</v>
      </c>
      <c r="L271" s="6"/>
      <c r="M271" s="7">
        <v>46225</v>
      </c>
      <c r="N271" s="7" t="s">
        <v>76</v>
      </c>
      <c r="O271" s="7" t="s">
        <v>76</v>
      </c>
      <c r="P271" s="6" t="s">
        <v>44</v>
      </c>
      <c r="Q271" s="8" t="s">
        <v>1546</v>
      </c>
      <c r="R271" t="str">
        <f>HYPERLINK("https://docs.wto.org/imrd/directdoc.asp?DDFDocuments/t/G/TBTN26/VNM415.docx", "https://docs.wto.org/imrd/directdoc.asp?DDFDocuments/t/G/TBTN26/VNM415.docx")</f>
        <v>https://docs.wto.org/imrd/directdoc.asp?DDFDocuments/t/G/TBTN26/VNM415.docx</v>
      </c>
      <c r="S271" t="str">
        <f>HYPERLINK("https://docs.wto.org/imrd/directdoc.asp?DDFDocuments/u/G/TBTN26/VNM415.docx", "https://docs.wto.org/imrd/directdoc.asp?DDFDocuments/u/G/TBTN26/VNM415.docx")</f>
        <v>https://docs.wto.org/imrd/directdoc.asp?DDFDocuments/u/G/TBTN26/VNM415.docx</v>
      </c>
      <c r="T271" t="str">
        <f>HYPERLINK("https://docs.wto.org/imrd/directdoc.asp?DDFDocuments/v/G/TBTN26/VNM415.docx", "https://docs.wto.org/imrd/directdoc.asp?DDFDocuments/v/G/TBTN26/VNM415.docx")</f>
        <v>https://docs.wto.org/imrd/directdoc.asp?DDFDocuments/v/G/TBTN26/VNM415.docx</v>
      </c>
      <c r="U271" t="s">
        <v>46</v>
      </c>
      <c r="V271" t="s">
        <v>47</v>
      </c>
      <c r="W271" t="s">
        <v>46</v>
      </c>
      <c r="X271" t="s">
        <v>47</v>
      </c>
      <c r="Y271" t="s">
        <v>47</v>
      </c>
      <c r="Z271" t="s">
        <v>47</v>
      </c>
      <c r="AA271" t="s">
        <v>47</v>
      </c>
      <c r="AB271" s="2" t="s">
        <v>1534</v>
      </c>
      <c r="AC271" t="s">
        <v>42</v>
      </c>
      <c r="AD271" t="s">
        <v>42</v>
      </c>
      <c r="AE271" t="s">
        <v>42</v>
      </c>
      <c r="AF271" t="s">
        <v>42</v>
      </c>
      <c r="AG271" t="s">
        <v>42</v>
      </c>
      <c r="AH271" s="2" t="s">
        <v>42</v>
      </c>
    </row>
    <row r="272" spans="1:34" ht="45" x14ac:dyDescent="0.25">
      <c r="A272" s="8" t="s">
        <v>1544</v>
      </c>
      <c r="B272" s="6" t="s">
        <v>100</v>
      </c>
      <c r="C272" s="7">
        <v>46195</v>
      </c>
      <c r="D272" s="9" t="str">
        <f>HYPERLINK("https://www.epingalert.org/en/Search?viewData= G/TBT/N/VNM/416"," G/TBT/N/VNM/416")</f>
        <v xml:space="preserve"> G/TBT/N/VNM/416</v>
      </c>
      <c r="E272" s="8" t="s">
        <v>1547</v>
      </c>
      <c r="F272" s="8" t="s">
        <v>1548</v>
      </c>
      <c r="G272" s="8" t="s">
        <v>1545</v>
      </c>
      <c r="H272" s="8" t="s">
        <v>1234</v>
      </c>
      <c r="I272" s="8" t="s">
        <v>695</v>
      </c>
      <c r="J272" s="8" t="s">
        <v>1549</v>
      </c>
      <c r="K272" s="8" t="s">
        <v>42</v>
      </c>
      <c r="L272" s="6"/>
      <c r="M272" s="7">
        <v>46225</v>
      </c>
      <c r="N272" s="7" t="s">
        <v>76</v>
      </c>
      <c r="O272" s="7" t="s">
        <v>76</v>
      </c>
      <c r="P272" s="6" t="s">
        <v>44</v>
      </c>
      <c r="Q272" s="8" t="s">
        <v>1550</v>
      </c>
      <c r="R272" t="str">
        <f>HYPERLINK("https://docs.wto.org/imrd/directdoc.asp?DDFDocuments/t/G/TBTN26/VNM416.docx", "https://docs.wto.org/imrd/directdoc.asp?DDFDocuments/t/G/TBTN26/VNM416.docx")</f>
        <v>https://docs.wto.org/imrd/directdoc.asp?DDFDocuments/t/G/TBTN26/VNM416.docx</v>
      </c>
      <c r="S272" t="str">
        <f>HYPERLINK("https://docs.wto.org/imrd/directdoc.asp?DDFDocuments/u/G/TBTN26/VNM416.docx", "https://docs.wto.org/imrd/directdoc.asp?DDFDocuments/u/G/TBTN26/VNM416.docx")</f>
        <v>https://docs.wto.org/imrd/directdoc.asp?DDFDocuments/u/G/TBTN26/VNM416.docx</v>
      </c>
      <c r="T272" t="str">
        <f>HYPERLINK("https://docs.wto.org/imrd/directdoc.asp?DDFDocuments/v/G/TBTN26/VNM416.docx", "https://docs.wto.org/imrd/directdoc.asp?DDFDocuments/v/G/TBTN26/VNM416.docx")</f>
        <v>https://docs.wto.org/imrd/directdoc.asp?DDFDocuments/v/G/TBTN26/VNM416.docx</v>
      </c>
      <c r="U272" t="s">
        <v>46</v>
      </c>
      <c r="V272" t="s">
        <v>47</v>
      </c>
      <c r="W272" t="s">
        <v>46</v>
      </c>
      <c r="X272" t="s">
        <v>47</v>
      </c>
      <c r="Y272" t="s">
        <v>47</v>
      </c>
      <c r="Z272" t="s">
        <v>47</v>
      </c>
      <c r="AA272" t="s">
        <v>47</v>
      </c>
      <c r="AB272" s="2" t="s">
        <v>1534</v>
      </c>
      <c r="AC272" t="s">
        <v>42</v>
      </c>
      <c r="AD272" t="s">
        <v>42</v>
      </c>
      <c r="AE272" t="s">
        <v>42</v>
      </c>
      <c r="AF272" t="s">
        <v>42</v>
      </c>
      <c r="AG272" t="s">
        <v>42</v>
      </c>
      <c r="AH272" s="2" t="s">
        <v>42</v>
      </c>
    </row>
    <row r="273" spans="1:34" ht="60" x14ac:dyDescent="0.25">
      <c r="A273" s="8" t="s">
        <v>1553</v>
      </c>
      <c r="B273" s="6" t="s">
        <v>100</v>
      </c>
      <c r="C273" s="7">
        <v>46195</v>
      </c>
      <c r="D273" s="9" t="str">
        <f>HYPERLINK("https://www.epingalert.org/en/Search?viewData= G/TBT/N/VNM/417"," G/TBT/N/VNM/417")</f>
        <v xml:space="preserve"> G/TBT/N/VNM/417</v>
      </c>
      <c r="E273" s="8" t="s">
        <v>1551</v>
      </c>
      <c r="F273" s="8" t="s">
        <v>1552</v>
      </c>
      <c r="G273" s="8" t="s">
        <v>1538</v>
      </c>
      <c r="H273" s="8" t="s">
        <v>1234</v>
      </c>
      <c r="I273" s="8" t="s">
        <v>695</v>
      </c>
      <c r="J273" s="8" t="s">
        <v>1554</v>
      </c>
      <c r="K273" s="8" t="s">
        <v>42</v>
      </c>
      <c r="L273" s="6"/>
      <c r="M273" s="7">
        <v>46225</v>
      </c>
      <c r="N273" s="7" t="s">
        <v>76</v>
      </c>
      <c r="O273" s="7" t="s">
        <v>76</v>
      </c>
      <c r="P273" s="6" t="s">
        <v>44</v>
      </c>
      <c r="Q273" s="8" t="s">
        <v>1555</v>
      </c>
      <c r="R273" t="str">
        <f>HYPERLINK("https://docs.wto.org/imrd/directdoc.asp?DDFDocuments/t/G/TBTN26/VNM417.docx", "https://docs.wto.org/imrd/directdoc.asp?DDFDocuments/t/G/TBTN26/VNM417.docx")</f>
        <v>https://docs.wto.org/imrd/directdoc.asp?DDFDocuments/t/G/TBTN26/VNM417.docx</v>
      </c>
      <c r="S273" t="str">
        <f>HYPERLINK("https://docs.wto.org/imrd/directdoc.asp?DDFDocuments/u/G/TBTN26/VNM417.docx", "https://docs.wto.org/imrd/directdoc.asp?DDFDocuments/u/G/TBTN26/VNM417.docx")</f>
        <v>https://docs.wto.org/imrd/directdoc.asp?DDFDocuments/u/G/TBTN26/VNM417.docx</v>
      </c>
      <c r="T273" t="str">
        <f>HYPERLINK("https://docs.wto.org/imrd/directdoc.asp?DDFDocuments/v/G/TBTN26/VNM417.docx", "https://docs.wto.org/imrd/directdoc.asp?DDFDocuments/v/G/TBTN26/VNM417.docx")</f>
        <v>https://docs.wto.org/imrd/directdoc.asp?DDFDocuments/v/G/TBTN26/VNM417.docx</v>
      </c>
      <c r="U273" t="s">
        <v>46</v>
      </c>
      <c r="V273" t="s">
        <v>47</v>
      </c>
      <c r="W273" t="s">
        <v>46</v>
      </c>
      <c r="X273" t="s">
        <v>47</v>
      </c>
      <c r="Y273" t="s">
        <v>47</v>
      </c>
      <c r="Z273" t="s">
        <v>47</v>
      </c>
      <c r="AA273" t="s">
        <v>47</v>
      </c>
      <c r="AB273" s="2" t="s">
        <v>1534</v>
      </c>
      <c r="AC273" t="s">
        <v>42</v>
      </c>
      <c r="AD273" t="s">
        <v>42</v>
      </c>
      <c r="AE273" t="s">
        <v>42</v>
      </c>
      <c r="AF273" t="s">
        <v>42</v>
      </c>
      <c r="AG273" t="s">
        <v>42</v>
      </c>
      <c r="AH273" s="2" t="s">
        <v>42</v>
      </c>
    </row>
    <row r="274" spans="1:34" ht="405" x14ac:dyDescent="0.25">
      <c r="A274" s="8" t="s">
        <v>1558</v>
      </c>
      <c r="B274" s="6" t="s">
        <v>969</v>
      </c>
      <c r="C274" s="7">
        <v>46192</v>
      </c>
      <c r="D274" s="9" t="str">
        <f>HYPERLINK("https://www.epingalert.org/en/Search?viewData= G/TBT/N/CHL/799"," G/TBT/N/CHL/799")</f>
        <v xml:space="preserve"> G/TBT/N/CHL/799</v>
      </c>
      <c r="E274" s="8" t="s">
        <v>1556</v>
      </c>
      <c r="F274" s="8" t="s">
        <v>1557</v>
      </c>
      <c r="G274" s="8" t="s">
        <v>42</v>
      </c>
      <c r="H274" s="8" t="s">
        <v>445</v>
      </c>
      <c r="I274" s="8" t="s">
        <v>1139</v>
      </c>
      <c r="J274" s="8" t="s">
        <v>42</v>
      </c>
      <c r="K274" s="8" t="s">
        <v>143</v>
      </c>
      <c r="L274" s="6"/>
      <c r="M274" s="7">
        <v>46252</v>
      </c>
      <c r="N274" s="7" t="s">
        <v>1559</v>
      </c>
      <c r="O274" s="7" t="s">
        <v>1560</v>
      </c>
      <c r="P274" s="6" t="s">
        <v>44</v>
      </c>
      <c r="Q274" s="8" t="s">
        <v>1561</v>
      </c>
      <c r="R274" t="str">
        <f>HYPERLINK("https://docs.wto.org/imrd/directdoc.asp?DDFDocuments/t/G/TBTN26/CHL799.docx", "https://docs.wto.org/imrd/directdoc.asp?DDFDocuments/t/G/TBTN26/CHL799.docx")</f>
        <v>https://docs.wto.org/imrd/directdoc.asp?DDFDocuments/t/G/TBTN26/CHL799.docx</v>
      </c>
      <c r="S274" t="str">
        <f>HYPERLINK("https://docs.wto.org/imrd/directdoc.asp?DDFDocuments/u/G/TBTN26/CHL799.docx", "https://docs.wto.org/imrd/directdoc.asp?DDFDocuments/u/G/TBTN26/CHL799.docx")</f>
        <v>https://docs.wto.org/imrd/directdoc.asp?DDFDocuments/u/G/TBTN26/CHL799.docx</v>
      </c>
      <c r="T274" t="str">
        <f>HYPERLINK("https://docs.wto.org/imrd/directdoc.asp?DDFDocuments/v/G/TBTN26/CHL799.docx", "https://docs.wto.org/imrd/directdoc.asp?DDFDocuments/v/G/TBTN26/CHL799.docx")</f>
        <v>https://docs.wto.org/imrd/directdoc.asp?DDFDocuments/v/G/TBTN26/CHL799.docx</v>
      </c>
      <c r="U274" t="s">
        <v>46</v>
      </c>
      <c r="V274" t="s">
        <v>47</v>
      </c>
      <c r="W274" t="s">
        <v>47</v>
      </c>
      <c r="X274" t="s">
        <v>47</v>
      </c>
      <c r="Y274" t="s">
        <v>47</v>
      </c>
      <c r="Z274" t="s">
        <v>47</v>
      </c>
      <c r="AA274" t="s">
        <v>47</v>
      </c>
      <c r="AB274" s="2" t="s">
        <v>1562</v>
      </c>
      <c r="AC274" t="s">
        <v>42</v>
      </c>
      <c r="AD274" t="s">
        <v>42</v>
      </c>
      <c r="AE274" t="s">
        <v>42</v>
      </c>
      <c r="AF274" t="s">
        <v>42</v>
      </c>
      <c r="AG274" t="s">
        <v>42</v>
      </c>
      <c r="AH274" s="2" t="s">
        <v>42</v>
      </c>
    </row>
    <row r="275" spans="1:34" ht="225" x14ac:dyDescent="0.25">
      <c r="A275" s="8" t="s">
        <v>1565</v>
      </c>
      <c r="B275" s="6" t="s">
        <v>279</v>
      </c>
      <c r="C275" s="7">
        <v>46192</v>
      </c>
      <c r="D275" s="9" t="str">
        <f>HYPERLINK("https://www.epingalert.org/en/Search?viewData= G/TBT/N/PHL/369"," G/TBT/N/PHL/369")</f>
        <v xml:space="preserve"> G/TBT/N/PHL/369</v>
      </c>
      <c r="E275" s="8" t="s">
        <v>1563</v>
      </c>
      <c r="F275" s="8" t="s">
        <v>1564</v>
      </c>
      <c r="G275" s="8" t="s">
        <v>42</v>
      </c>
      <c r="H275" s="8" t="s">
        <v>982</v>
      </c>
      <c r="I275" s="8" t="s">
        <v>132</v>
      </c>
      <c r="J275" s="8" t="s">
        <v>1566</v>
      </c>
      <c r="K275" s="8" t="s">
        <v>151</v>
      </c>
      <c r="L275" s="6"/>
      <c r="M275" s="7">
        <v>46199</v>
      </c>
      <c r="N275" s="7" t="s">
        <v>418</v>
      </c>
      <c r="O275" s="7" t="s">
        <v>76</v>
      </c>
      <c r="P275" s="6" t="s">
        <v>44</v>
      </c>
      <c r="Q275" s="8" t="s">
        <v>1567</v>
      </c>
      <c r="R275" t="str">
        <f>HYPERLINK("https://docs.wto.org/imrd/directdoc.asp?DDFDocuments/t/G/TBTN26/PHL369.docx", "https://docs.wto.org/imrd/directdoc.asp?DDFDocuments/t/G/TBTN26/PHL369.docx")</f>
        <v>https://docs.wto.org/imrd/directdoc.asp?DDFDocuments/t/G/TBTN26/PHL369.docx</v>
      </c>
      <c r="S275" t="str">
        <f>HYPERLINK("https://docs.wto.org/imrd/directdoc.asp?DDFDocuments/u/G/TBTN26/PHL369.docx", "https://docs.wto.org/imrd/directdoc.asp?DDFDocuments/u/G/TBTN26/PHL369.docx")</f>
        <v>https://docs.wto.org/imrd/directdoc.asp?DDFDocuments/u/G/TBTN26/PHL369.docx</v>
      </c>
      <c r="T275" t="str">
        <f>HYPERLINK("https://docs.wto.org/imrd/directdoc.asp?DDFDocuments/v/G/TBTN26/PHL369.docx", "https://docs.wto.org/imrd/directdoc.asp?DDFDocuments/v/G/TBTN26/PHL369.docx")</f>
        <v>https://docs.wto.org/imrd/directdoc.asp?DDFDocuments/v/G/TBTN26/PHL369.docx</v>
      </c>
      <c r="U275" t="s">
        <v>46</v>
      </c>
      <c r="V275" t="s">
        <v>47</v>
      </c>
      <c r="W275" t="s">
        <v>47</v>
      </c>
      <c r="X275" t="s">
        <v>47</v>
      </c>
      <c r="Y275" t="s">
        <v>47</v>
      </c>
      <c r="Z275" t="s">
        <v>47</v>
      </c>
      <c r="AA275" t="s">
        <v>47</v>
      </c>
      <c r="AB275" s="2" t="s">
        <v>1568</v>
      </c>
      <c r="AC275" t="s">
        <v>42</v>
      </c>
      <c r="AD275" t="s">
        <v>42</v>
      </c>
      <c r="AE275" t="s">
        <v>42</v>
      </c>
      <c r="AF275" t="s">
        <v>42</v>
      </c>
      <c r="AG275" t="s">
        <v>42</v>
      </c>
      <c r="AH275" s="2" t="s">
        <v>42</v>
      </c>
    </row>
    <row r="276" spans="1:34" ht="60" x14ac:dyDescent="0.25">
      <c r="A276" s="8" t="s">
        <v>1571</v>
      </c>
      <c r="B276" s="6" t="s">
        <v>49</v>
      </c>
      <c r="C276" s="7">
        <v>46191</v>
      </c>
      <c r="D276" s="9" t="str">
        <f>HYPERLINK("https://www.epingalert.org/en/Search?viewData= G/TBT/N/JPN/909"," G/TBT/N/JPN/909")</f>
        <v xml:space="preserve"> G/TBT/N/JPN/909</v>
      </c>
      <c r="E276" s="8" t="s">
        <v>1569</v>
      </c>
      <c r="F276" s="8" t="s">
        <v>1570</v>
      </c>
      <c r="G276" s="8" t="s">
        <v>42</v>
      </c>
      <c r="H276" s="8" t="s">
        <v>63</v>
      </c>
      <c r="I276" s="8" t="s">
        <v>64</v>
      </c>
      <c r="J276" s="8" t="s">
        <v>1572</v>
      </c>
      <c r="K276" s="8" t="s">
        <v>151</v>
      </c>
      <c r="L276" s="6"/>
      <c r="M276" s="7" t="s">
        <v>42</v>
      </c>
      <c r="N276" s="7">
        <v>46190</v>
      </c>
      <c r="O276" s="7">
        <v>46200</v>
      </c>
      <c r="P276" s="6" t="s">
        <v>44</v>
      </c>
      <c r="Q276" s="8" t="s">
        <v>1573</v>
      </c>
      <c r="R276" t="str">
        <f>HYPERLINK("https://docs.wto.org/imrd/directdoc.asp?DDFDocuments/t/G/TBTN26/JPN909.docx", "https://docs.wto.org/imrd/directdoc.asp?DDFDocuments/t/G/TBTN26/JPN909.docx")</f>
        <v>https://docs.wto.org/imrd/directdoc.asp?DDFDocuments/t/G/TBTN26/JPN909.docx</v>
      </c>
      <c r="S276" t="str">
        <f>HYPERLINK("https://docs.wto.org/imrd/directdoc.asp?DDFDocuments/u/G/TBTN26/JPN909.docx", "https://docs.wto.org/imrd/directdoc.asp?DDFDocuments/u/G/TBTN26/JPN909.docx")</f>
        <v>https://docs.wto.org/imrd/directdoc.asp?DDFDocuments/u/G/TBTN26/JPN909.docx</v>
      </c>
      <c r="T276" t="str">
        <f>HYPERLINK("https://docs.wto.org/imrd/directdoc.asp?DDFDocuments/v/G/TBTN26/JPN909.docx", "https://docs.wto.org/imrd/directdoc.asp?DDFDocuments/v/G/TBTN26/JPN909.docx")</f>
        <v>https://docs.wto.org/imrd/directdoc.asp?DDFDocuments/v/G/TBTN26/JPN909.docx</v>
      </c>
      <c r="U276" t="s">
        <v>47</v>
      </c>
      <c r="V276" t="s">
        <v>46</v>
      </c>
      <c r="W276" t="s">
        <v>47</v>
      </c>
      <c r="X276" t="s">
        <v>47</v>
      </c>
      <c r="Y276" t="s">
        <v>47</v>
      </c>
      <c r="Z276" t="s">
        <v>47</v>
      </c>
      <c r="AA276" t="s">
        <v>47</v>
      </c>
      <c r="AB276" s="2" t="s">
        <v>1574</v>
      </c>
      <c r="AC276" t="s">
        <v>42</v>
      </c>
      <c r="AD276" t="s">
        <v>42</v>
      </c>
      <c r="AE276" t="s">
        <v>42</v>
      </c>
      <c r="AF276" t="s">
        <v>42</v>
      </c>
      <c r="AG276" t="s">
        <v>42</v>
      </c>
      <c r="AH276" s="2" t="s">
        <v>42</v>
      </c>
    </row>
    <row r="277" spans="1:34" ht="60" x14ac:dyDescent="0.25">
      <c r="A277" s="8" t="s">
        <v>130</v>
      </c>
      <c r="B277" s="6" t="s">
        <v>154</v>
      </c>
      <c r="C277" s="7">
        <v>46191</v>
      </c>
      <c r="D277" s="9" t="str">
        <f>HYPERLINK("https://www.epingalert.org/en/Search?viewData= G/TBT/N/KOR/1350"," G/TBT/N/KOR/1350")</f>
        <v xml:space="preserve"> G/TBT/N/KOR/1350</v>
      </c>
      <c r="E277" s="8" t="s">
        <v>1575</v>
      </c>
      <c r="F277" s="8" t="s">
        <v>1576</v>
      </c>
      <c r="G277" s="8" t="s">
        <v>42</v>
      </c>
      <c r="H277" s="8" t="s">
        <v>131</v>
      </c>
      <c r="I277" s="8" t="s">
        <v>581</v>
      </c>
      <c r="J277" s="8" t="s">
        <v>42</v>
      </c>
      <c r="K277" s="8" t="s">
        <v>1577</v>
      </c>
      <c r="L277" s="6"/>
      <c r="M277" s="7">
        <v>46251</v>
      </c>
      <c r="N277" s="7" t="s">
        <v>76</v>
      </c>
      <c r="O277" s="7" t="s">
        <v>76</v>
      </c>
      <c r="P277" s="6" t="s">
        <v>44</v>
      </c>
      <c r="Q277" s="8" t="s">
        <v>1578</v>
      </c>
      <c r="R277" t="str">
        <f>HYPERLINK("https://docs.wto.org/imrd/directdoc.asp?DDFDocuments/t/G/TBTN26/KOR1350.docx", "https://docs.wto.org/imrd/directdoc.asp?DDFDocuments/t/G/TBTN26/KOR1350.docx")</f>
        <v>https://docs.wto.org/imrd/directdoc.asp?DDFDocuments/t/G/TBTN26/KOR1350.docx</v>
      </c>
      <c r="S277" t="str">
        <f>HYPERLINK("https://docs.wto.org/imrd/directdoc.asp?DDFDocuments/u/G/TBTN26/KOR1350.docx", "https://docs.wto.org/imrd/directdoc.asp?DDFDocuments/u/G/TBTN26/KOR1350.docx")</f>
        <v>https://docs.wto.org/imrd/directdoc.asp?DDFDocuments/u/G/TBTN26/KOR1350.docx</v>
      </c>
      <c r="T277" t="str">
        <f>HYPERLINK("https://docs.wto.org/imrd/directdoc.asp?DDFDocuments/v/G/TBTN26/KOR1350.docx", "https://docs.wto.org/imrd/directdoc.asp?DDFDocuments/v/G/TBTN26/KOR1350.docx")</f>
        <v>https://docs.wto.org/imrd/directdoc.asp?DDFDocuments/v/G/TBTN26/KOR1350.docx</v>
      </c>
      <c r="U277" t="s">
        <v>46</v>
      </c>
      <c r="V277" t="s">
        <v>47</v>
      </c>
      <c r="W277" t="s">
        <v>47</v>
      </c>
      <c r="X277" t="s">
        <v>47</v>
      </c>
      <c r="Y277" t="s">
        <v>47</v>
      </c>
      <c r="Z277" t="s">
        <v>47</v>
      </c>
      <c r="AA277" t="s">
        <v>47</v>
      </c>
      <c r="AB277" s="2" t="s">
        <v>1579</v>
      </c>
      <c r="AC277" t="s">
        <v>42</v>
      </c>
      <c r="AD277" t="s">
        <v>42</v>
      </c>
      <c r="AE277" t="s">
        <v>42</v>
      </c>
      <c r="AF277" t="s">
        <v>42</v>
      </c>
      <c r="AG277" t="s">
        <v>42</v>
      </c>
      <c r="AH277" s="2" t="s">
        <v>42</v>
      </c>
    </row>
    <row r="278" spans="1:34" ht="210" x14ac:dyDescent="0.25">
      <c r="A278" s="8" t="s">
        <v>1286</v>
      </c>
      <c r="B278" s="6" t="s">
        <v>154</v>
      </c>
      <c r="C278" s="7">
        <v>46191</v>
      </c>
      <c r="D278" s="9" t="str">
        <f>HYPERLINK("https://www.epingalert.org/en/Search?viewData= G/TBT/N/KOR/1351"," G/TBT/N/KOR/1351")</f>
        <v xml:space="preserve"> G/TBT/N/KOR/1351</v>
      </c>
      <c r="E278" s="8" t="s">
        <v>1580</v>
      </c>
      <c r="F278" s="8" t="s">
        <v>1581</v>
      </c>
      <c r="G278" s="8" t="s">
        <v>42</v>
      </c>
      <c r="H278" s="8" t="s">
        <v>63</v>
      </c>
      <c r="I278" s="8" t="s">
        <v>1582</v>
      </c>
      <c r="J278" s="8" t="s">
        <v>1583</v>
      </c>
      <c r="K278" s="8" t="s">
        <v>42</v>
      </c>
      <c r="L278" s="6"/>
      <c r="M278" s="7">
        <v>46251</v>
      </c>
      <c r="N278" s="7" t="s">
        <v>76</v>
      </c>
      <c r="O278" s="7" t="s">
        <v>76</v>
      </c>
      <c r="P278" s="6" t="s">
        <v>44</v>
      </c>
      <c r="Q278" s="8" t="s">
        <v>1584</v>
      </c>
      <c r="R278" t="str">
        <f>HYPERLINK("https://docs.wto.org/imrd/directdoc.asp?DDFDocuments/t/G/TBTN26/KOR1351.docx", "https://docs.wto.org/imrd/directdoc.asp?DDFDocuments/t/G/TBTN26/KOR1351.docx")</f>
        <v>https://docs.wto.org/imrd/directdoc.asp?DDFDocuments/t/G/TBTN26/KOR1351.docx</v>
      </c>
      <c r="S278" t="str">
        <f>HYPERLINK("https://docs.wto.org/imrd/directdoc.asp?DDFDocuments/u/G/TBTN26/KOR1351.docx", "https://docs.wto.org/imrd/directdoc.asp?DDFDocuments/u/G/TBTN26/KOR1351.docx")</f>
        <v>https://docs.wto.org/imrd/directdoc.asp?DDFDocuments/u/G/TBTN26/KOR1351.docx</v>
      </c>
      <c r="T278" t="str">
        <f>HYPERLINK("https://docs.wto.org/imrd/directdoc.asp?DDFDocuments/v/G/TBTN26/KOR1351.docx", "https://docs.wto.org/imrd/directdoc.asp?DDFDocuments/v/G/TBTN26/KOR1351.docx")</f>
        <v>https://docs.wto.org/imrd/directdoc.asp?DDFDocuments/v/G/TBTN26/KOR1351.docx</v>
      </c>
      <c r="U278" t="s">
        <v>46</v>
      </c>
      <c r="V278" t="s">
        <v>47</v>
      </c>
      <c r="W278" t="s">
        <v>47</v>
      </c>
      <c r="X278" t="s">
        <v>47</v>
      </c>
      <c r="Y278" t="s">
        <v>47</v>
      </c>
      <c r="Z278" t="s">
        <v>47</v>
      </c>
      <c r="AA278" t="s">
        <v>47</v>
      </c>
      <c r="AB278" s="2" t="s">
        <v>1585</v>
      </c>
      <c r="AC278" t="s">
        <v>42</v>
      </c>
      <c r="AD278" t="s">
        <v>42</v>
      </c>
      <c r="AE278" t="s">
        <v>42</v>
      </c>
      <c r="AF278" t="s">
        <v>42</v>
      </c>
      <c r="AG278" t="s">
        <v>42</v>
      </c>
      <c r="AH278" s="2" t="s">
        <v>42</v>
      </c>
    </row>
    <row r="279" spans="1:34" ht="45" x14ac:dyDescent="0.25">
      <c r="A279" s="8" t="s">
        <v>1012</v>
      </c>
      <c r="B279" s="6" t="s">
        <v>154</v>
      </c>
      <c r="C279" s="7">
        <v>46191</v>
      </c>
      <c r="D279" s="9" t="str">
        <f>HYPERLINK("https://www.epingalert.org/en/Search?viewData= G/TBT/N/KOR/1352"," G/TBT/N/KOR/1352")</f>
        <v xml:space="preserve"> G/TBT/N/KOR/1352</v>
      </c>
      <c r="E279" s="8" t="s">
        <v>1586</v>
      </c>
      <c r="F279" s="8" t="s">
        <v>1587</v>
      </c>
      <c r="G279" s="8" t="s">
        <v>42</v>
      </c>
      <c r="H279" s="8" t="s">
        <v>445</v>
      </c>
      <c r="I279" s="8" t="s">
        <v>158</v>
      </c>
      <c r="J279" s="8" t="s">
        <v>42</v>
      </c>
      <c r="K279" s="8" t="s">
        <v>433</v>
      </c>
      <c r="L279" s="6"/>
      <c r="M279" s="7">
        <v>46217</v>
      </c>
      <c r="N279" s="7" t="s">
        <v>76</v>
      </c>
      <c r="O279" s="7" t="s">
        <v>76</v>
      </c>
      <c r="P279" s="6" t="s">
        <v>44</v>
      </c>
      <c r="Q279" s="8" t="s">
        <v>1588</v>
      </c>
      <c r="R279" t="str">
        <f>HYPERLINK("https://docs.wto.org/imrd/directdoc.asp?DDFDocuments/t/G/TBTN26/KOR1352.docx", "https://docs.wto.org/imrd/directdoc.asp?DDFDocuments/t/G/TBTN26/KOR1352.docx")</f>
        <v>https://docs.wto.org/imrd/directdoc.asp?DDFDocuments/t/G/TBTN26/KOR1352.docx</v>
      </c>
      <c r="S279" t="str">
        <f>HYPERLINK("https://docs.wto.org/imrd/directdoc.asp?DDFDocuments/u/G/TBTN26/KOR1352.docx", "https://docs.wto.org/imrd/directdoc.asp?DDFDocuments/u/G/TBTN26/KOR1352.docx")</f>
        <v>https://docs.wto.org/imrd/directdoc.asp?DDFDocuments/u/G/TBTN26/KOR1352.docx</v>
      </c>
      <c r="T279" t="str">
        <f>HYPERLINK("https://docs.wto.org/imrd/directdoc.asp?DDFDocuments/v/G/TBTN26/KOR1352.docx", "https://docs.wto.org/imrd/directdoc.asp?DDFDocuments/v/G/TBTN26/KOR1352.docx")</f>
        <v>https://docs.wto.org/imrd/directdoc.asp?DDFDocuments/v/G/TBTN26/KOR1352.docx</v>
      </c>
      <c r="U279" t="s">
        <v>46</v>
      </c>
      <c r="V279" t="s">
        <v>47</v>
      </c>
      <c r="W279" t="s">
        <v>47</v>
      </c>
      <c r="X279" t="s">
        <v>47</v>
      </c>
      <c r="Y279" t="s">
        <v>47</v>
      </c>
      <c r="Z279" t="s">
        <v>47</v>
      </c>
      <c r="AA279" t="s">
        <v>47</v>
      </c>
      <c r="AB279" s="2" t="s">
        <v>1589</v>
      </c>
      <c r="AC279" t="s">
        <v>42</v>
      </c>
      <c r="AD279" t="s">
        <v>42</v>
      </c>
      <c r="AE279" t="s">
        <v>42</v>
      </c>
      <c r="AF279" t="s">
        <v>42</v>
      </c>
      <c r="AG279" t="s">
        <v>42</v>
      </c>
      <c r="AH279" s="2" t="s">
        <v>42</v>
      </c>
    </row>
    <row r="280" spans="1:34" ht="45" x14ac:dyDescent="0.25">
      <c r="A280" s="8" t="s">
        <v>1012</v>
      </c>
      <c r="B280" s="6" t="s">
        <v>154</v>
      </c>
      <c r="C280" s="7">
        <v>46191</v>
      </c>
      <c r="D280" s="9" t="str">
        <f>HYPERLINK("https://www.epingalert.org/en/Search?viewData= G/TBT/N/KOR/1353"," G/TBT/N/KOR/1353")</f>
        <v xml:space="preserve"> G/TBT/N/KOR/1353</v>
      </c>
      <c r="E280" s="8" t="s">
        <v>1590</v>
      </c>
      <c r="F280" s="8" t="s">
        <v>1591</v>
      </c>
      <c r="G280" s="8" t="s">
        <v>42</v>
      </c>
      <c r="H280" s="8" t="s">
        <v>445</v>
      </c>
      <c r="I280" s="8" t="s">
        <v>158</v>
      </c>
      <c r="J280" s="8" t="s">
        <v>42</v>
      </c>
      <c r="K280" s="8" t="s">
        <v>433</v>
      </c>
      <c r="L280" s="6"/>
      <c r="M280" s="7">
        <v>46251</v>
      </c>
      <c r="N280" s="7" t="s">
        <v>76</v>
      </c>
      <c r="O280" s="7" t="s">
        <v>76</v>
      </c>
      <c r="P280" s="6" t="s">
        <v>44</v>
      </c>
      <c r="Q280" s="8" t="s">
        <v>1592</v>
      </c>
      <c r="R280" t="str">
        <f>HYPERLINK("https://docs.wto.org/imrd/directdoc.asp?DDFDocuments/t/G/TBTN26/KOR1353.docx", "https://docs.wto.org/imrd/directdoc.asp?DDFDocuments/t/G/TBTN26/KOR1353.docx")</f>
        <v>https://docs.wto.org/imrd/directdoc.asp?DDFDocuments/t/G/TBTN26/KOR1353.docx</v>
      </c>
      <c r="S280" t="str">
        <f>HYPERLINK("https://docs.wto.org/imrd/directdoc.asp?DDFDocuments/u/G/TBTN26/KOR1353.docx", "https://docs.wto.org/imrd/directdoc.asp?DDFDocuments/u/G/TBTN26/KOR1353.docx")</f>
        <v>https://docs.wto.org/imrd/directdoc.asp?DDFDocuments/u/G/TBTN26/KOR1353.docx</v>
      </c>
      <c r="T280" t="str">
        <f>HYPERLINK("https://docs.wto.org/imrd/directdoc.asp?DDFDocuments/v/G/TBTN26/KOR1353.docx", "https://docs.wto.org/imrd/directdoc.asp?DDFDocuments/v/G/TBTN26/KOR1353.docx")</f>
        <v>https://docs.wto.org/imrd/directdoc.asp?DDFDocuments/v/G/TBTN26/KOR1353.docx</v>
      </c>
      <c r="U280" t="s">
        <v>46</v>
      </c>
      <c r="V280" t="s">
        <v>47</v>
      </c>
      <c r="W280" t="s">
        <v>47</v>
      </c>
      <c r="X280" t="s">
        <v>47</v>
      </c>
      <c r="Y280" t="s">
        <v>47</v>
      </c>
      <c r="Z280" t="s">
        <v>47</v>
      </c>
      <c r="AA280" t="s">
        <v>47</v>
      </c>
      <c r="AB280" s="2" t="s">
        <v>1593</v>
      </c>
      <c r="AC280" t="s">
        <v>42</v>
      </c>
      <c r="AD280" t="s">
        <v>42</v>
      </c>
      <c r="AE280" t="s">
        <v>42</v>
      </c>
      <c r="AF280" t="s">
        <v>42</v>
      </c>
      <c r="AG280" t="s">
        <v>42</v>
      </c>
      <c r="AH280" s="2" t="s">
        <v>42</v>
      </c>
    </row>
    <row r="281" spans="1:34" ht="165" x14ac:dyDescent="0.25">
      <c r="A281" s="8" t="s">
        <v>1596</v>
      </c>
      <c r="B281" s="6" t="s">
        <v>154</v>
      </c>
      <c r="C281" s="7">
        <v>46191</v>
      </c>
      <c r="D281" s="9" t="str">
        <f>HYPERLINK("https://www.epingalert.org/en/Search?viewData= G/TBT/N/KOR/1354"," G/TBT/N/KOR/1354")</f>
        <v xml:space="preserve"> G/TBT/N/KOR/1354</v>
      </c>
      <c r="E281" s="8" t="s">
        <v>1594</v>
      </c>
      <c r="F281" s="8" t="s">
        <v>1595</v>
      </c>
      <c r="G281" s="8" t="s">
        <v>42</v>
      </c>
      <c r="H281" s="8" t="s">
        <v>1597</v>
      </c>
      <c r="I281" s="8" t="s">
        <v>1582</v>
      </c>
      <c r="J281" s="8" t="s">
        <v>1598</v>
      </c>
      <c r="K281" s="8" t="s">
        <v>42</v>
      </c>
      <c r="L281" s="6"/>
      <c r="M281" s="7">
        <v>46251</v>
      </c>
      <c r="N281" s="7" t="s">
        <v>76</v>
      </c>
      <c r="O281" s="7" t="s">
        <v>76</v>
      </c>
      <c r="P281" s="6" t="s">
        <v>44</v>
      </c>
      <c r="Q281" s="8" t="s">
        <v>1599</v>
      </c>
      <c r="R281" t="str">
        <f>HYPERLINK("https://docs.wto.org/imrd/directdoc.asp?DDFDocuments/t/G/TBTN26/KOR1354.docx", "https://docs.wto.org/imrd/directdoc.asp?DDFDocuments/t/G/TBTN26/KOR1354.docx")</f>
        <v>https://docs.wto.org/imrd/directdoc.asp?DDFDocuments/t/G/TBTN26/KOR1354.docx</v>
      </c>
      <c r="S281" t="str">
        <f>HYPERLINK("https://docs.wto.org/imrd/directdoc.asp?DDFDocuments/u/G/TBTN26/KOR1354.docx", "https://docs.wto.org/imrd/directdoc.asp?DDFDocuments/u/G/TBTN26/KOR1354.docx")</f>
        <v>https://docs.wto.org/imrd/directdoc.asp?DDFDocuments/u/G/TBTN26/KOR1354.docx</v>
      </c>
      <c r="T281" t="str">
        <f>HYPERLINK("https://docs.wto.org/imrd/directdoc.asp?DDFDocuments/v/G/TBTN26/KOR1354.docx", "https://docs.wto.org/imrd/directdoc.asp?DDFDocuments/v/G/TBTN26/KOR1354.docx")</f>
        <v>https://docs.wto.org/imrd/directdoc.asp?DDFDocuments/v/G/TBTN26/KOR1354.docx</v>
      </c>
      <c r="U281" t="s">
        <v>46</v>
      </c>
      <c r="V281" t="s">
        <v>47</v>
      </c>
      <c r="W281" t="s">
        <v>47</v>
      </c>
      <c r="X281" t="s">
        <v>47</v>
      </c>
      <c r="Y281" t="s">
        <v>47</v>
      </c>
      <c r="Z281" t="s">
        <v>47</v>
      </c>
      <c r="AA281" t="s">
        <v>47</v>
      </c>
      <c r="AB281" s="2" t="s">
        <v>1600</v>
      </c>
      <c r="AC281" t="s">
        <v>42</v>
      </c>
      <c r="AD281" t="s">
        <v>42</v>
      </c>
      <c r="AE281" t="s">
        <v>42</v>
      </c>
      <c r="AF281" t="s">
        <v>42</v>
      </c>
      <c r="AG281" t="s">
        <v>42</v>
      </c>
      <c r="AH281" s="2" t="s">
        <v>42</v>
      </c>
    </row>
    <row r="282" spans="1:34" ht="60" x14ac:dyDescent="0.25">
      <c r="A282" s="8" t="s">
        <v>1603</v>
      </c>
      <c r="B282" s="6" t="s">
        <v>154</v>
      </c>
      <c r="C282" s="7">
        <v>46191</v>
      </c>
      <c r="D282" s="9" t="str">
        <f>HYPERLINK("https://www.epingalert.org/en/Search?viewData= G/TBT/N/KOR/1355"," G/TBT/N/KOR/1355")</f>
        <v xml:space="preserve"> G/TBT/N/KOR/1355</v>
      </c>
      <c r="E282" s="8" t="s">
        <v>1601</v>
      </c>
      <c r="F282" s="8" t="s">
        <v>1602</v>
      </c>
      <c r="G282" s="8" t="s">
        <v>42</v>
      </c>
      <c r="H282" s="8" t="s">
        <v>702</v>
      </c>
      <c r="I282" s="8" t="s">
        <v>737</v>
      </c>
      <c r="J282" s="8" t="s">
        <v>42</v>
      </c>
      <c r="K282" s="8" t="s">
        <v>42</v>
      </c>
      <c r="L282" s="6"/>
      <c r="M282" s="7">
        <v>46234</v>
      </c>
      <c r="N282" s="7" t="s">
        <v>76</v>
      </c>
      <c r="O282" s="7" t="s">
        <v>76</v>
      </c>
      <c r="P282" s="6" t="s">
        <v>44</v>
      </c>
      <c r="Q282" s="8" t="s">
        <v>1604</v>
      </c>
      <c r="R282" t="str">
        <f>HYPERLINK("https://docs.wto.org/imrd/directdoc.asp?DDFDocuments/t/G/TBTN26/KOR1355.docx", "https://docs.wto.org/imrd/directdoc.asp?DDFDocuments/t/G/TBTN26/KOR1355.docx")</f>
        <v>https://docs.wto.org/imrd/directdoc.asp?DDFDocuments/t/G/TBTN26/KOR1355.docx</v>
      </c>
      <c r="S282" t="str">
        <f>HYPERLINK("https://docs.wto.org/imrd/directdoc.asp?DDFDocuments/u/G/TBTN26/KOR1355.docx", "https://docs.wto.org/imrd/directdoc.asp?DDFDocuments/u/G/TBTN26/KOR1355.docx")</f>
        <v>https://docs.wto.org/imrd/directdoc.asp?DDFDocuments/u/G/TBTN26/KOR1355.docx</v>
      </c>
      <c r="T282" t="str">
        <f>HYPERLINK("https://docs.wto.org/imrd/directdoc.asp?DDFDocuments/v/G/TBTN26/KOR1355.docx", "https://docs.wto.org/imrd/directdoc.asp?DDFDocuments/v/G/TBTN26/KOR1355.docx")</f>
        <v>https://docs.wto.org/imrd/directdoc.asp?DDFDocuments/v/G/TBTN26/KOR1355.docx</v>
      </c>
      <c r="U282" t="s">
        <v>46</v>
      </c>
      <c r="V282" t="s">
        <v>47</v>
      </c>
      <c r="W282" t="s">
        <v>47</v>
      </c>
      <c r="X282" t="s">
        <v>47</v>
      </c>
      <c r="Y282" t="s">
        <v>47</v>
      </c>
      <c r="Z282" t="s">
        <v>47</v>
      </c>
      <c r="AA282" t="s">
        <v>47</v>
      </c>
      <c r="AB282" s="2" t="s">
        <v>1605</v>
      </c>
      <c r="AC282" t="s">
        <v>42</v>
      </c>
      <c r="AD282" t="s">
        <v>42</v>
      </c>
      <c r="AE282" t="s">
        <v>42</v>
      </c>
      <c r="AF282" t="s">
        <v>42</v>
      </c>
      <c r="AG282" t="s">
        <v>42</v>
      </c>
      <c r="AH282" s="2" t="s">
        <v>42</v>
      </c>
    </row>
    <row r="283" spans="1:34" ht="270" x14ac:dyDescent="0.25">
      <c r="A283" s="8" t="s">
        <v>1608</v>
      </c>
      <c r="B283" s="6" t="s">
        <v>203</v>
      </c>
      <c r="C283" s="7">
        <v>46191</v>
      </c>
      <c r="D283" s="9" t="str">
        <f>HYPERLINK("https://www.epingalert.org/en/Search?viewData= G/TBT/N/UGA/2411"," G/TBT/N/UGA/2411")</f>
        <v xml:space="preserve"> G/TBT/N/UGA/2411</v>
      </c>
      <c r="E283" s="8" t="s">
        <v>1606</v>
      </c>
      <c r="F283" s="8" t="s">
        <v>1607</v>
      </c>
      <c r="G283" s="8" t="s">
        <v>1609</v>
      </c>
      <c r="H283" s="8" t="s">
        <v>1610</v>
      </c>
      <c r="I283" s="8" t="s">
        <v>1611</v>
      </c>
      <c r="J283" s="8" t="s">
        <v>42</v>
      </c>
      <c r="K283" s="8" t="s">
        <v>143</v>
      </c>
      <c r="L283" s="6"/>
      <c r="M283" s="7">
        <v>46251</v>
      </c>
      <c r="N283" s="7" t="s">
        <v>76</v>
      </c>
      <c r="O283" s="7" t="s">
        <v>76</v>
      </c>
      <c r="P283" s="6" t="s">
        <v>44</v>
      </c>
      <c r="Q283" s="8" t="s">
        <v>1612</v>
      </c>
      <c r="R283" t="str">
        <f>HYPERLINK("https://docs.wto.org/imrd/directdoc.asp?DDFDocuments/t/G/TBTN26/UGA2411.docx", "https://docs.wto.org/imrd/directdoc.asp?DDFDocuments/t/G/TBTN26/UGA2411.docx")</f>
        <v>https://docs.wto.org/imrd/directdoc.asp?DDFDocuments/t/G/TBTN26/UGA2411.docx</v>
      </c>
      <c r="S283" t="str">
        <f>HYPERLINK("https://docs.wto.org/imrd/directdoc.asp?DDFDocuments/u/G/TBTN26/UGA2411.docx", "https://docs.wto.org/imrd/directdoc.asp?DDFDocuments/u/G/TBTN26/UGA2411.docx")</f>
        <v>https://docs.wto.org/imrd/directdoc.asp?DDFDocuments/u/G/TBTN26/UGA2411.docx</v>
      </c>
      <c r="T283" t="str">
        <f>HYPERLINK("https://docs.wto.org/imrd/directdoc.asp?DDFDocuments/v/G/TBTN26/UGA2411.docx", "https://docs.wto.org/imrd/directdoc.asp?DDFDocuments/v/G/TBTN26/UGA2411.docx")</f>
        <v>https://docs.wto.org/imrd/directdoc.asp?DDFDocuments/v/G/TBTN26/UGA2411.docx</v>
      </c>
      <c r="U283" t="s">
        <v>46</v>
      </c>
      <c r="V283" t="s">
        <v>47</v>
      </c>
      <c r="W283" t="s">
        <v>47</v>
      </c>
      <c r="X283" t="s">
        <v>47</v>
      </c>
      <c r="Y283" t="s">
        <v>47</v>
      </c>
      <c r="Z283" t="s">
        <v>47</v>
      </c>
      <c r="AA283" t="s">
        <v>47</v>
      </c>
      <c r="AB283" s="2" t="s">
        <v>1613</v>
      </c>
      <c r="AC283" t="s">
        <v>42</v>
      </c>
      <c r="AD283" t="s">
        <v>42</v>
      </c>
      <c r="AE283" t="s">
        <v>42</v>
      </c>
      <c r="AF283" t="s">
        <v>42</v>
      </c>
      <c r="AG283" t="s">
        <v>42</v>
      </c>
      <c r="AH283" s="2" t="s">
        <v>42</v>
      </c>
    </row>
    <row r="284" spans="1:34" ht="330" x14ac:dyDescent="0.25">
      <c r="A284" s="8" t="s">
        <v>1616</v>
      </c>
      <c r="B284" s="6" t="s">
        <v>590</v>
      </c>
      <c r="C284" s="7">
        <v>46191</v>
      </c>
      <c r="D284" s="9" t="str">
        <f>HYPERLINK("https://www.epingalert.org/en/Search?viewData= G/TBT/N/UKR/390"," G/TBT/N/UKR/390")</f>
        <v xml:space="preserve"> G/TBT/N/UKR/390</v>
      </c>
      <c r="E284" s="8" t="s">
        <v>1614</v>
      </c>
      <c r="F284" s="8" t="s">
        <v>1615</v>
      </c>
      <c r="G284" s="8" t="s">
        <v>1617</v>
      </c>
      <c r="H284" s="8" t="s">
        <v>539</v>
      </c>
      <c r="I284" s="8" t="s">
        <v>1618</v>
      </c>
      <c r="J284" s="8" t="s">
        <v>42</v>
      </c>
      <c r="K284" s="8" t="s">
        <v>42</v>
      </c>
      <c r="L284" s="6"/>
      <c r="M284" s="7">
        <v>46251</v>
      </c>
      <c r="N284" s="7" t="s">
        <v>76</v>
      </c>
      <c r="O284" s="7" t="s">
        <v>1619</v>
      </c>
      <c r="P284" s="6" t="s">
        <v>44</v>
      </c>
      <c r="Q284" s="8" t="s">
        <v>1620</v>
      </c>
      <c r="R284" t="str">
        <f>HYPERLINK("https://docs.wto.org/imrd/directdoc.asp?DDFDocuments/t/G/TBTN26/UKR390.docx", "https://docs.wto.org/imrd/directdoc.asp?DDFDocuments/t/G/TBTN26/UKR390.docx")</f>
        <v>https://docs.wto.org/imrd/directdoc.asp?DDFDocuments/t/G/TBTN26/UKR390.docx</v>
      </c>
      <c r="S284" t="str">
        <f>HYPERLINK("https://docs.wto.org/imrd/directdoc.asp?DDFDocuments/u/G/TBTN26/UKR390.docx", "https://docs.wto.org/imrd/directdoc.asp?DDFDocuments/u/G/TBTN26/UKR390.docx")</f>
        <v>https://docs.wto.org/imrd/directdoc.asp?DDFDocuments/u/G/TBTN26/UKR390.docx</v>
      </c>
      <c r="T284" t="str">
        <f>HYPERLINK("https://docs.wto.org/imrd/directdoc.asp?DDFDocuments/v/G/TBTN26/UKR390.docx", "https://docs.wto.org/imrd/directdoc.asp?DDFDocuments/v/G/TBTN26/UKR390.docx")</f>
        <v>https://docs.wto.org/imrd/directdoc.asp?DDFDocuments/v/G/TBTN26/UKR390.docx</v>
      </c>
      <c r="U284" t="s">
        <v>46</v>
      </c>
      <c r="V284" t="s">
        <v>47</v>
      </c>
      <c r="W284" t="s">
        <v>46</v>
      </c>
      <c r="X284" t="s">
        <v>47</v>
      </c>
      <c r="Y284" t="s">
        <v>47</v>
      </c>
      <c r="Z284" t="s">
        <v>47</v>
      </c>
      <c r="AA284" t="s">
        <v>47</v>
      </c>
      <c r="AB284" s="2" t="s">
        <v>1621</v>
      </c>
      <c r="AC284" t="s">
        <v>42</v>
      </c>
      <c r="AD284" t="s">
        <v>42</v>
      </c>
      <c r="AE284" t="s">
        <v>42</v>
      </c>
      <c r="AF284" t="s">
        <v>42</v>
      </c>
      <c r="AG284" t="s">
        <v>42</v>
      </c>
      <c r="AH284" s="2" t="s">
        <v>42</v>
      </c>
    </row>
    <row r="285" spans="1:34" ht="345" x14ac:dyDescent="0.25">
      <c r="A285" s="8" t="s">
        <v>1624</v>
      </c>
      <c r="B285" s="6" t="s">
        <v>100</v>
      </c>
      <c r="C285" s="7">
        <v>46191</v>
      </c>
      <c r="D285" s="9" t="str">
        <f>HYPERLINK("https://www.epingalert.org/en/Search?viewData= G/TBT/N/VNM/412"," G/TBT/N/VNM/412")</f>
        <v xml:space="preserve"> G/TBT/N/VNM/412</v>
      </c>
      <c r="E285" s="8" t="s">
        <v>1622</v>
      </c>
      <c r="F285" s="8" t="s">
        <v>1623</v>
      </c>
      <c r="G285" s="8" t="s">
        <v>1625</v>
      </c>
      <c r="H285" s="8" t="s">
        <v>1626</v>
      </c>
      <c r="I285" s="8" t="s">
        <v>1627</v>
      </c>
      <c r="J285" s="8" t="s">
        <v>1628</v>
      </c>
      <c r="K285" s="8" t="s">
        <v>42</v>
      </c>
      <c r="L285" s="6"/>
      <c r="M285" s="7">
        <v>46221</v>
      </c>
      <c r="N285" s="7">
        <v>46235</v>
      </c>
      <c r="O285" s="7">
        <v>46235</v>
      </c>
      <c r="P285" s="6" t="s">
        <v>44</v>
      </c>
      <c r="Q285" s="8" t="s">
        <v>1629</v>
      </c>
      <c r="R285" t="str">
        <f>HYPERLINK("https://docs.wto.org/imrd/directdoc.asp?DDFDocuments/t/G/TBTN26/VNM412.docx", "https://docs.wto.org/imrd/directdoc.asp?DDFDocuments/t/G/TBTN26/VNM412.docx")</f>
        <v>https://docs.wto.org/imrd/directdoc.asp?DDFDocuments/t/G/TBTN26/VNM412.docx</v>
      </c>
      <c r="S285" t="str">
        <f>HYPERLINK("https://docs.wto.org/imrd/directdoc.asp?DDFDocuments/u/G/TBTN26/VNM412.docx", "https://docs.wto.org/imrd/directdoc.asp?DDFDocuments/u/G/TBTN26/VNM412.docx")</f>
        <v>https://docs.wto.org/imrd/directdoc.asp?DDFDocuments/u/G/TBTN26/VNM412.docx</v>
      </c>
      <c r="T285" t="str">
        <f>HYPERLINK("https://docs.wto.org/imrd/directdoc.asp?DDFDocuments/v/G/TBTN26/VNM412.docx", "https://docs.wto.org/imrd/directdoc.asp?DDFDocuments/v/G/TBTN26/VNM412.docx")</f>
        <v>https://docs.wto.org/imrd/directdoc.asp?DDFDocuments/v/G/TBTN26/VNM412.docx</v>
      </c>
      <c r="U285" t="s">
        <v>46</v>
      </c>
      <c r="V285" t="s">
        <v>47</v>
      </c>
      <c r="W285" t="s">
        <v>46</v>
      </c>
      <c r="X285" t="s">
        <v>47</v>
      </c>
      <c r="Y285" t="s">
        <v>47</v>
      </c>
      <c r="Z285" t="s">
        <v>47</v>
      </c>
      <c r="AA285" t="s">
        <v>47</v>
      </c>
      <c r="AB285" s="2" t="s">
        <v>1630</v>
      </c>
      <c r="AC285" t="s">
        <v>42</v>
      </c>
      <c r="AD285" t="s">
        <v>42</v>
      </c>
      <c r="AE285" t="s">
        <v>42</v>
      </c>
      <c r="AF285" t="s">
        <v>42</v>
      </c>
      <c r="AG285" t="s">
        <v>42</v>
      </c>
      <c r="AH285" s="2" t="s">
        <v>42</v>
      </c>
    </row>
    <row r="286" spans="1:34" ht="150" x14ac:dyDescent="0.25">
      <c r="A286" s="8" t="s">
        <v>1633</v>
      </c>
      <c r="B286" s="6" t="s">
        <v>995</v>
      </c>
      <c r="C286" s="7">
        <v>46190</v>
      </c>
      <c r="D286" s="9" t="str">
        <f>HYPERLINK("https://www.epingalert.org/en/Search?viewData= G/TBT/N/FRA/242"," G/TBT/N/FRA/242")</f>
        <v xml:space="preserve"> G/TBT/N/FRA/242</v>
      </c>
      <c r="E286" s="8" t="s">
        <v>1631</v>
      </c>
      <c r="F286" s="8" t="s">
        <v>1632</v>
      </c>
      <c r="G286" s="8" t="s">
        <v>1634</v>
      </c>
      <c r="H286" s="8" t="s">
        <v>1635</v>
      </c>
      <c r="I286" s="8" t="s">
        <v>1139</v>
      </c>
      <c r="J286" s="8" t="s">
        <v>1636</v>
      </c>
      <c r="K286" s="8" t="s">
        <v>151</v>
      </c>
      <c r="L286" s="6"/>
      <c r="M286" s="7">
        <v>46250</v>
      </c>
      <c r="N286" s="7">
        <v>46266</v>
      </c>
      <c r="O286" s="7">
        <v>46266</v>
      </c>
      <c r="P286" s="6" t="s">
        <v>44</v>
      </c>
      <c r="Q286" s="8" t="s">
        <v>1637</v>
      </c>
      <c r="R286" t="str">
        <f>HYPERLINK("https://docs.wto.org/imrd/directdoc.asp?DDFDocuments/t/G/TBTN26/FRA242.docx", "https://docs.wto.org/imrd/directdoc.asp?DDFDocuments/t/G/TBTN26/FRA242.docx")</f>
        <v>https://docs.wto.org/imrd/directdoc.asp?DDFDocuments/t/G/TBTN26/FRA242.docx</v>
      </c>
      <c r="S286" t="str">
        <f>HYPERLINK("https://docs.wto.org/imrd/directdoc.asp?DDFDocuments/u/G/TBTN26/FRA242.docx", "https://docs.wto.org/imrd/directdoc.asp?DDFDocuments/u/G/TBTN26/FRA242.docx")</f>
        <v>https://docs.wto.org/imrd/directdoc.asp?DDFDocuments/u/G/TBTN26/FRA242.docx</v>
      </c>
      <c r="T286" t="str">
        <f>HYPERLINK("https://docs.wto.org/imrd/directdoc.asp?DDFDocuments/v/G/TBTN26/FRA242.docx", "https://docs.wto.org/imrd/directdoc.asp?DDFDocuments/v/G/TBTN26/FRA242.docx")</f>
        <v>https://docs.wto.org/imrd/directdoc.asp?DDFDocuments/v/G/TBTN26/FRA242.docx</v>
      </c>
      <c r="U286" t="s">
        <v>46</v>
      </c>
      <c r="V286" t="s">
        <v>47</v>
      </c>
      <c r="W286" t="s">
        <v>47</v>
      </c>
      <c r="X286" t="s">
        <v>47</v>
      </c>
      <c r="Y286" t="s">
        <v>47</v>
      </c>
      <c r="Z286" t="s">
        <v>47</v>
      </c>
      <c r="AA286" t="s">
        <v>47</v>
      </c>
      <c r="AB286" s="2" t="s">
        <v>1638</v>
      </c>
      <c r="AC286" t="s">
        <v>42</v>
      </c>
      <c r="AD286" t="s">
        <v>42</v>
      </c>
      <c r="AE286" t="s">
        <v>42</v>
      </c>
      <c r="AF286" t="s">
        <v>42</v>
      </c>
      <c r="AG286" t="s">
        <v>42</v>
      </c>
      <c r="AH286" s="2" t="s">
        <v>42</v>
      </c>
    </row>
    <row r="287" spans="1:34" ht="345" x14ac:dyDescent="0.25">
      <c r="A287" s="8" t="s">
        <v>1641</v>
      </c>
      <c r="B287" s="6" t="s">
        <v>995</v>
      </c>
      <c r="C287" s="7">
        <v>46190</v>
      </c>
      <c r="D287" s="9" t="str">
        <f>HYPERLINK("https://www.epingalert.org/en/Search?viewData= G/TBT/N/FRA/243"," G/TBT/N/FRA/243")</f>
        <v xml:space="preserve"> G/TBT/N/FRA/243</v>
      </c>
      <c r="E287" s="8" t="s">
        <v>1639</v>
      </c>
      <c r="F287" s="8" t="s">
        <v>1640</v>
      </c>
      <c r="G287" s="8" t="s">
        <v>42</v>
      </c>
      <c r="H287" s="8" t="s">
        <v>1642</v>
      </c>
      <c r="I287" s="8" t="s">
        <v>132</v>
      </c>
      <c r="J287" s="8" t="s">
        <v>1643</v>
      </c>
      <c r="K287" s="8" t="s">
        <v>151</v>
      </c>
      <c r="L287" s="6"/>
      <c r="M287" s="7">
        <v>46250</v>
      </c>
      <c r="N287" s="7">
        <v>46357</v>
      </c>
      <c r="O287" s="7">
        <v>46357</v>
      </c>
      <c r="P287" s="6" t="s">
        <v>44</v>
      </c>
      <c r="Q287" s="8" t="s">
        <v>1644</v>
      </c>
      <c r="R287" t="str">
        <f>HYPERLINK("https://docs.wto.org/imrd/directdoc.asp?DDFDocuments/t/G/TBTN26/FRA243.docx", "https://docs.wto.org/imrd/directdoc.asp?DDFDocuments/t/G/TBTN26/FRA243.docx")</f>
        <v>https://docs.wto.org/imrd/directdoc.asp?DDFDocuments/t/G/TBTN26/FRA243.docx</v>
      </c>
      <c r="S287" t="str">
        <f>HYPERLINK("https://docs.wto.org/imrd/directdoc.asp?DDFDocuments/u/G/TBTN26/FRA243.docx", "https://docs.wto.org/imrd/directdoc.asp?DDFDocuments/u/G/TBTN26/FRA243.docx")</f>
        <v>https://docs.wto.org/imrd/directdoc.asp?DDFDocuments/u/G/TBTN26/FRA243.docx</v>
      </c>
      <c r="T287" t="str">
        <f>HYPERLINK("https://docs.wto.org/imrd/directdoc.asp?DDFDocuments/v/G/TBTN26/FRA243.docx", "https://docs.wto.org/imrd/directdoc.asp?DDFDocuments/v/G/TBTN26/FRA243.docx")</f>
        <v>https://docs.wto.org/imrd/directdoc.asp?DDFDocuments/v/G/TBTN26/FRA243.docx</v>
      </c>
      <c r="U287" t="s">
        <v>46</v>
      </c>
      <c r="V287" t="s">
        <v>47</v>
      </c>
      <c r="W287" t="s">
        <v>47</v>
      </c>
      <c r="X287" t="s">
        <v>47</v>
      </c>
      <c r="Y287" t="s">
        <v>47</v>
      </c>
      <c r="Z287" t="s">
        <v>47</v>
      </c>
      <c r="AA287" t="s">
        <v>47</v>
      </c>
      <c r="AB287" s="2" t="s">
        <v>515</v>
      </c>
      <c r="AC287" t="s">
        <v>42</v>
      </c>
      <c r="AD287" t="s">
        <v>42</v>
      </c>
      <c r="AE287" t="s">
        <v>42</v>
      </c>
      <c r="AF287" t="s">
        <v>42</v>
      </c>
      <c r="AG287" t="s">
        <v>42</v>
      </c>
      <c r="AH287" s="2" t="s">
        <v>42</v>
      </c>
    </row>
    <row r="288" spans="1:34" ht="45" x14ac:dyDescent="0.25">
      <c r="A288" s="8" t="s">
        <v>1647</v>
      </c>
      <c r="B288" s="6" t="s">
        <v>1052</v>
      </c>
      <c r="C288" s="7">
        <v>46190</v>
      </c>
      <c r="D288" s="9" t="str">
        <f>HYPERLINK("https://www.epingalert.org/en/Search?viewData= G/TBT/N/TPKM/600"," G/TBT/N/TPKM/600")</f>
        <v xml:space="preserve"> G/TBT/N/TPKM/600</v>
      </c>
      <c r="E288" s="8" t="s">
        <v>1645</v>
      </c>
      <c r="F288" s="8" t="s">
        <v>1646</v>
      </c>
      <c r="G288" s="8" t="s">
        <v>1648</v>
      </c>
      <c r="H288" s="8" t="s">
        <v>1649</v>
      </c>
      <c r="I288" s="8" t="s">
        <v>158</v>
      </c>
      <c r="J288" s="8" t="s">
        <v>42</v>
      </c>
      <c r="K288" s="8" t="s">
        <v>1577</v>
      </c>
      <c r="L288" s="6"/>
      <c r="M288" s="7">
        <v>46250</v>
      </c>
      <c r="N288" s="7" t="s">
        <v>76</v>
      </c>
      <c r="O288" s="7">
        <v>46569</v>
      </c>
      <c r="P288" s="6" t="s">
        <v>44</v>
      </c>
      <c r="Q288" s="8" t="s">
        <v>1650</v>
      </c>
      <c r="R288" t="str">
        <f>HYPERLINK("https://docs.wto.org/imrd/directdoc.asp?DDFDocuments/t/G/TBTN26/TPKM600.docx", "https://docs.wto.org/imrd/directdoc.asp?DDFDocuments/t/G/TBTN26/TPKM600.docx")</f>
        <v>https://docs.wto.org/imrd/directdoc.asp?DDFDocuments/t/G/TBTN26/TPKM600.docx</v>
      </c>
      <c r="S288" t="str">
        <f>HYPERLINK("https://docs.wto.org/imrd/directdoc.asp?DDFDocuments/u/G/TBTN26/TPKM600.docx", "https://docs.wto.org/imrd/directdoc.asp?DDFDocuments/u/G/TBTN26/TPKM600.docx")</f>
        <v>https://docs.wto.org/imrd/directdoc.asp?DDFDocuments/u/G/TBTN26/TPKM600.docx</v>
      </c>
      <c r="T288" t="str">
        <f>HYPERLINK("https://docs.wto.org/imrd/directdoc.asp?DDFDocuments/v/G/TBTN26/TPKM600.docx", "https://docs.wto.org/imrd/directdoc.asp?DDFDocuments/v/G/TBTN26/TPKM600.docx")</f>
        <v>https://docs.wto.org/imrd/directdoc.asp?DDFDocuments/v/G/TBTN26/TPKM600.docx</v>
      </c>
      <c r="U288" t="s">
        <v>46</v>
      </c>
      <c r="V288" t="s">
        <v>47</v>
      </c>
      <c r="W288" t="s">
        <v>47</v>
      </c>
      <c r="X288" t="s">
        <v>47</v>
      </c>
      <c r="Y288" t="s">
        <v>47</v>
      </c>
      <c r="Z288" t="s">
        <v>47</v>
      </c>
      <c r="AA288" t="s">
        <v>47</v>
      </c>
      <c r="AB288" s="2" t="s">
        <v>1651</v>
      </c>
      <c r="AC288" t="s">
        <v>42</v>
      </c>
      <c r="AD288" t="s">
        <v>42</v>
      </c>
      <c r="AE288" t="s">
        <v>42</v>
      </c>
      <c r="AF288" t="s">
        <v>42</v>
      </c>
      <c r="AG288" t="s">
        <v>42</v>
      </c>
      <c r="AH288" s="2" t="s">
        <v>42</v>
      </c>
    </row>
    <row r="289" spans="1:34" ht="409.5" x14ac:dyDescent="0.25">
      <c r="A289" s="8" t="s">
        <v>1253</v>
      </c>
      <c r="B289" s="6" t="s">
        <v>590</v>
      </c>
      <c r="C289" s="7">
        <v>46190</v>
      </c>
      <c r="D289" s="9" t="str">
        <f>HYPERLINK("https://www.epingalert.org/en/Search?viewData= G/TBT/N/UKR/389"," G/TBT/N/UKR/389")</f>
        <v xml:space="preserve"> G/TBT/N/UKR/389</v>
      </c>
      <c r="E289" s="8" t="s">
        <v>1652</v>
      </c>
      <c r="F289" s="8" t="s">
        <v>1653</v>
      </c>
      <c r="G289" s="8" t="s">
        <v>42</v>
      </c>
      <c r="H289" s="8" t="s">
        <v>42</v>
      </c>
      <c r="I289" s="8" t="s">
        <v>594</v>
      </c>
      <c r="J289" s="8" t="s">
        <v>42</v>
      </c>
      <c r="K289" s="8" t="s">
        <v>42</v>
      </c>
      <c r="L289" s="6"/>
      <c r="M289" s="7">
        <v>46220</v>
      </c>
      <c r="N289" s="7" t="s">
        <v>76</v>
      </c>
      <c r="O289" s="7">
        <v>46388</v>
      </c>
      <c r="P289" s="6" t="s">
        <v>44</v>
      </c>
      <c r="Q289" s="8" t="s">
        <v>1654</v>
      </c>
      <c r="R289" t="str">
        <f>HYPERLINK("https://docs.wto.org/imrd/directdoc.asp?DDFDocuments/t/G/TBTN26/UKR389.docx", "https://docs.wto.org/imrd/directdoc.asp?DDFDocuments/t/G/TBTN26/UKR389.docx")</f>
        <v>https://docs.wto.org/imrd/directdoc.asp?DDFDocuments/t/G/TBTN26/UKR389.docx</v>
      </c>
      <c r="S289" t="str">
        <f>HYPERLINK("https://docs.wto.org/imrd/directdoc.asp?DDFDocuments/u/G/TBTN26/UKR389.docx", "https://docs.wto.org/imrd/directdoc.asp?DDFDocuments/u/G/TBTN26/UKR389.docx")</f>
        <v>https://docs.wto.org/imrd/directdoc.asp?DDFDocuments/u/G/TBTN26/UKR389.docx</v>
      </c>
      <c r="T289" t="str">
        <f>HYPERLINK("https://docs.wto.org/imrd/directdoc.asp?DDFDocuments/v/G/TBTN26/UKR389.docx", "https://docs.wto.org/imrd/directdoc.asp?DDFDocuments/v/G/TBTN26/UKR389.docx")</f>
        <v>https://docs.wto.org/imrd/directdoc.asp?DDFDocuments/v/G/TBTN26/UKR389.docx</v>
      </c>
      <c r="U289" t="s">
        <v>46</v>
      </c>
      <c r="V289" t="s">
        <v>47</v>
      </c>
      <c r="W289" t="s">
        <v>46</v>
      </c>
      <c r="X289" t="s">
        <v>47</v>
      </c>
      <c r="Y289" t="s">
        <v>47</v>
      </c>
      <c r="Z289" t="s">
        <v>47</v>
      </c>
      <c r="AA289" t="s">
        <v>47</v>
      </c>
      <c r="AB289" s="2" t="s">
        <v>1655</v>
      </c>
      <c r="AC289" t="s">
        <v>42</v>
      </c>
      <c r="AD289" t="s">
        <v>42</v>
      </c>
      <c r="AE289" t="s">
        <v>42</v>
      </c>
      <c r="AF289" t="s">
        <v>42</v>
      </c>
      <c r="AG289" t="s">
        <v>42</v>
      </c>
      <c r="AH289" s="2" t="s">
        <v>42</v>
      </c>
    </row>
    <row r="290" spans="1:34" ht="105" x14ac:dyDescent="0.25">
      <c r="A290" s="8" t="s">
        <v>1658</v>
      </c>
      <c r="B290" s="6" t="s">
        <v>83</v>
      </c>
      <c r="C290" s="7">
        <v>46190</v>
      </c>
      <c r="D290" s="9" t="str">
        <f>HYPERLINK("https://www.epingalert.org/en/Search?viewData= G/TBT/N/USA/2291"," G/TBT/N/USA/2291")</f>
        <v xml:space="preserve"> G/TBT/N/USA/2291</v>
      </c>
      <c r="E290" s="8" t="s">
        <v>1656</v>
      </c>
      <c r="F290" s="8" t="s">
        <v>1657</v>
      </c>
      <c r="G290" s="8" t="s">
        <v>42</v>
      </c>
      <c r="H290" s="8" t="s">
        <v>87</v>
      </c>
      <c r="I290" s="8" t="s">
        <v>88</v>
      </c>
      <c r="J290" s="8" t="s">
        <v>42</v>
      </c>
      <c r="K290" s="8" t="s">
        <v>42</v>
      </c>
      <c r="L290" s="6"/>
      <c r="M290" s="7">
        <v>46251</v>
      </c>
      <c r="N290" s="7" t="s">
        <v>76</v>
      </c>
      <c r="O290" s="7" t="s">
        <v>76</v>
      </c>
      <c r="P290" s="6" t="s">
        <v>44</v>
      </c>
      <c r="Q290" s="8" t="s">
        <v>1659</v>
      </c>
      <c r="R290" t="str">
        <f>HYPERLINK("https://docs.wto.org/imrd/directdoc.asp?DDFDocuments/t/G/TBTN26/USA2291.docx", "https://docs.wto.org/imrd/directdoc.asp?DDFDocuments/t/G/TBTN26/USA2291.docx")</f>
        <v>https://docs.wto.org/imrd/directdoc.asp?DDFDocuments/t/G/TBTN26/USA2291.docx</v>
      </c>
      <c r="S290" t="str">
        <f>HYPERLINK("https://docs.wto.org/imrd/directdoc.asp?DDFDocuments/u/G/TBTN26/USA2291.docx", "https://docs.wto.org/imrd/directdoc.asp?DDFDocuments/u/G/TBTN26/USA2291.docx")</f>
        <v>https://docs.wto.org/imrd/directdoc.asp?DDFDocuments/u/G/TBTN26/USA2291.docx</v>
      </c>
      <c r="T290" t="str">
        <f>HYPERLINK("https://docs.wto.org/imrd/directdoc.asp?DDFDocuments/v/G/TBTN26/USA2291.docx", "https://docs.wto.org/imrd/directdoc.asp?DDFDocuments/v/G/TBTN26/USA2291.docx")</f>
        <v>https://docs.wto.org/imrd/directdoc.asp?DDFDocuments/v/G/TBTN26/USA2291.docx</v>
      </c>
      <c r="U290" t="s">
        <v>47</v>
      </c>
      <c r="V290" t="s">
        <v>47</v>
      </c>
      <c r="W290" t="s">
        <v>47</v>
      </c>
      <c r="X290" t="s">
        <v>47</v>
      </c>
      <c r="Y290" t="s">
        <v>47</v>
      </c>
      <c r="Z290" t="s">
        <v>47</v>
      </c>
      <c r="AA290" t="s">
        <v>46</v>
      </c>
      <c r="AB290" s="2" t="s">
        <v>1660</v>
      </c>
      <c r="AC290" t="s">
        <v>42</v>
      </c>
      <c r="AD290" t="s">
        <v>42</v>
      </c>
      <c r="AE290" t="s">
        <v>42</v>
      </c>
      <c r="AF290" t="s">
        <v>42</v>
      </c>
      <c r="AG290" t="s">
        <v>42</v>
      </c>
      <c r="AH290" s="2" t="s">
        <v>42</v>
      </c>
    </row>
    <row r="291" spans="1:34" ht="165" x14ac:dyDescent="0.25">
      <c r="A291" s="8" t="s">
        <v>1663</v>
      </c>
      <c r="B291" s="6" t="s">
        <v>83</v>
      </c>
      <c r="C291" s="7">
        <v>46190</v>
      </c>
      <c r="D291" s="9" t="str">
        <f>HYPERLINK("https://www.epingalert.org/en/Search?viewData= G/TBT/N/USA/2292"," G/TBT/N/USA/2292")</f>
        <v xml:space="preserve"> G/TBT/N/USA/2292</v>
      </c>
      <c r="E291" s="8" t="s">
        <v>1661</v>
      </c>
      <c r="F291" s="8" t="s">
        <v>1662</v>
      </c>
      <c r="G291" s="8" t="s">
        <v>42</v>
      </c>
      <c r="H291" s="8" t="s">
        <v>1664</v>
      </c>
      <c r="I291" s="8" t="s">
        <v>1665</v>
      </c>
      <c r="J291" s="8" t="s">
        <v>42</v>
      </c>
      <c r="K291" s="8" t="s">
        <v>42</v>
      </c>
      <c r="L291" s="6"/>
      <c r="M291" s="7">
        <v>46218</v>
      </c>
      <c r="N291" s="7" t="s">
        <v>76</v>
      </c>
      <c r="O291" s="7" t="s">
        <v>76</v>
      </c>
      <c r="P291" s="6" t="s">
        <v>44</v>
      </c>
      <c r="Q291" s="8" t="s">
        <v>1666</v>
      </c>
      <c r="R291" t="str">
        <f>HYPERLINK("https://docs.wto.org/imrd/directdoc.asp?DDFDocuments/t/G/TBTN26/USA2292.docx", "https://docs.wto.org/imrd/directdoc.asp?DDFDocuments/t/G/TBTN26/USA2292.docx")</f>
        <v>https://docs.wto.org/imrd/directdoc.asp?DDFDocuments/t/G/TBTN26/USA2292.docx</v>
      </c>
      <c r="S291" t="str">
        <f>HYPERLINK("https://docs.wto.org/imrd/directdoc.asp?DDFDocuments/u/G/TBTN26/USA2292.docx", "https://docs.wto.org/imrd/directdoc.asp?DDFDocuments/u/G/TBTN26/USA2292.docx")</f>
        <v>https://docs.wto.org/imrd/directdoc.asp?DDFDocuments/u/G/TBTN26/USA2292.docx</v>
      </c>
      <c r="T291" t="str">
        <f>HYPERLINK("https://docs.wto.org/imrd/directdoc.asp?DDFDocuments/v/G/TBTN26/USA2292.docx", "https://docs.wto.org/imrd/directdoc.asp?DDFDocuments/v/G/TBTN26/USA2292.docx")</f>
        <v>https://docs.wto.org/imrd/directdoc.asp?DDFDocuments/v/G/TBTN26/USA2292.docx</v>
      </c>
      <c r="U291" t="s">
        <v>47</v>
      </c>
      <c r="V291" t="s">
        <v>47</v>
      </c>
      <c r="W291" t="s">
        <v>47</v>
      </c>
      <c r="X291" t="s">
        <v>47</v>
      </c>
      <c r="Y291" t="s">
        <v>47</v>
      </c>
      <c r="Z291" t="s">
        <v>47</v>
      </c>
      <c r="AA291" t="s">
        <v>46</v>
      </c>
      <c r="AB291" s="2" t="s">
        <v>1667</v>
      </c>
      <c r="AC291" t="s">
        <v>42</v>
      </c>
      <c r="AD291" t="s">
        <v>42</v>
      </c>
      <c r="AE291" t="s">
        <v>42</v>
      </c>
      <c r="AF291" t="s">
        <v>42</v>
      </c>
      <c r="AG291" t="s">
        <v>42</v>
      </c>
      <c r="AH291" s="2" t="s">
        <v>42</v>
      </c>
    </row>
    <row r="292" spans="1:34" ht="60" x14ac:dyDescent="0.25">
      <c r="A292" s="8" t="s">
        <v>1670</v>
      </c>
      <c r="B292" s="6" t="s">
        <v>204</v>
      </c>
      <c r="C292" s="7">
        <v>46189</v>
      </c>
      <c r="D292" s="9" t="str">
        <f>HYPERLINK("https://www.epingalert.org/en/Search?viewData= G/TBT/N/IND/437"," G/TBT/N/IND/437")</f>
        <v xml:space="preserve"> G/TBT/N/IND/437</v>
      </c>
      <c r="E292" s="8" t="s">
        <v>1668</v>
      </c>
      <c r="F292" s="8" t="s">
        <v>1669</v>
      </c>
      <c r="G292" s="8" t="s">
        <v>1209</v>
      </c>
      <c r="H292" s="8" t="s">
        <v>315</v>
      </c>
      <c r="I292" s="8" t="s">
        <v>64</v>
      </c>
      <c r="J292" s="8" t="s">
        <v>1211</v>
      </c>
      <c r="K292" s="8" t="s">
        <v>42</v>
      </c>
      <c r="L292" s="6"/>
      <c r="M292" s="7">
        <v>46249</v>
      </c>
      <c r="N292" s="7" t="s">
        <v>76</v>
      </c>
      <c r="O292" s="7" t="s">
        <v>1212</v>
      </c>
      <c r="P292" s="6" t="s">
        <v>44</v>
      </c>
      <c r="Q292" s="8" t="s">
        <v>1671</v>
      </c>
      <c r="R292" t="str">
        <f>HYPERLINK("https://docs.wto.org/imrd/directdoc.asp?DDFDocuments/t/G/TBTN26/IND437.docx", "https://docs.wto.org/imrd/directdoc.asp?DDFDocuments/t/G/TBTN26/IND437.docx")</f>
        <v>https://docs.wto.org/imrd/directdoc.asp?DDFDocuments/t/G/TBTN26/IND437.docx</v>
      </c>
      <c r="S292" t="str">
        <f>HYPERLINK("https://docs.wto.org/imrd/directdoc.asp?DDFDocuments/u/G/TBTN26/IND437.docx", "https://docs.wto.org/imrd/directdoc.asp?DDFDocuments/u/G/TBTN26/IND437.docx")</f>
        <v>https://docs.wto.org/imrd/directdoc.asp?DDFDocuments/u/G/TBTN26/IND437.docx</v>
      </c>
      <c r="T292" t="str">
        <f>HYPERLINK("https://docs.wto.org/imrd/directdoc.asp?DDFDocuments/v/G/TBTN26/IND437.docx", "https://docs.wto.org/imrd/directdoc.asp?DDFDocuments/v/G/TBTN26/IND437.docx")</f>
        <v>https://docs.wto.org/imrd/directdoc.asp?DDFDocuments/v/G/TBTN26/IND437.docx</v>
      </c>
      <c r="U292" t="s">
        <v>47</v>
      </c>
      <c r="V292" t="s">
        <v>47</v>
      </c>
      <c r="W292" t="s">
        <v>46</v>
      </c>
      <c r="X292" t="s">
        <v>47</v>
      </c>
      <c r="Y292" t="s">
        <v>47</v>
      </c>
      <c r="Z292" t="s">
        <v>47</v>
      </c>
      <c r="AA292" t="s">
        <v>47</v>
      </c>
      <c r="AB292" s="2" t="s">
        <v>1672</v>
      </c>
      <c r="AC292" t="s">
        <v>42</v>
      </c>
      <c r="AD292" t="s">
        <v>42</v>
      </c>
      <c r="AE292" t="s">
        <v>42</v>
      </c>
      <c r="AF292" t="s">
        <v>42</v>
      </c>
      <c r="AG292" t="s">
        <v>42</v>
      </c>
      <c r="AH292" s="2" t="s">
        <v>42</v>
      </c>
    </row>
    <row r="293" spans="1:34" ht="120" x14ac:dyDescent="0.25">
      <c r="A293" s="8" t="s">
        <v>1675</v>
      </c>
      <c r="B293" s="6" t="s">
        <v>1052</v>
      </c>
      <c r="C293" s="7">
        <v>46189</v>
      </c>
      <c r="D293" s="9" t="str">
        <f>HYPERLINK("https://www.epingalert.org/en/Search?viewData= G/TBT/N/TPKM/599"," G/TBT/N/TPKM/599")</f>
        <v xml:space="preserve"> G/TBT/N/TPKM/599</v>
      </c>
      <c r="E293" s="8" t="s">
        <v>1673</v>
      </c>
      <c r="F293" s="8" t="s">
        <v>1674</v>
      </c>
      <c r="G293" s="8" t="s">
        <v>1676</v>
      </c>
      <c r="H293" s="8" t="s">
        <v>180</v>
      </c>
      <c r="I293" s="8" t="s">
        <v>695</v>
      </c>
      <c r="J293" s="8" t="s">
        <v>42</v>
      </c>
      <c r="K293" s="8" t="s">
        <v>151</v>
      </c>
      <c r="L293" s="6"/>
      <c r="M293" s="7">
        <v>46249</v>
      </c>
      <c r="N293" s="7" t="s">
        <v>76</v>
      </c>
      <c r="O293" s="7">
        <v>46569</v>
      </c>
      <c r="P293" s="6" t="s">
        <v>44</v>
      </c>
      <c r="Q293" s="8" t="s">
        <v>1677</v>
      </c>
      <c r="R293" t="str">
        <f>HYPERLINK("https://docs.wto.org/imrd/directdoc.asp?DDFDocuments/t/G/TBTN26/TPKM599.docx", "https://docs.wto.org/imrd/directdoc.asp?DDFDocuments/t/G/TBTN26/TPKM599.docx")</f>
        <v>https://docs.wto.org/imrd/directdoc.asp?DDFDocuments/t/G/TBTN26/TPKM599.docx</v>
      </c>
      <c r="S293" t="str">
        <f>HYPERLINK("https://docs.wto.org/imrd/directdoc.asp?DDFDocuments/u/G/TBTN26/TPKM599.docx", "https://docs.wto.org/imrd/directdoc.asp?DDFDocuments/u/G/TBTN26/TPKM599.docx")</f>
        <v>https://docs.wto.org/imrd/directdoc.asp?DDFDocuments/u/G/TBTN26/TPKM599.docx</v>
      </c>
      <c r="T293" t="str">
        <f>HYPERLINK("https://docs.wto.org/imrd/directdoc.asp?DDFDocuments/v/G/TBTN26/TPKM599.docx", "https://docs.wto.org/imrd/directdoc.asp?DDFDocuments/v/G/TBTN26/TPKM599.docx")</f>
        <v>https://docs.wto.org/imrd/directdoc.asp?DDFDocuments/v/G/TBTN26/TPKM599.docx</v>
      </c>
      <c r="U293" t="s">
        <v>46</v>
      </c>
      <c r="V293" t="s">
        <v>47</v>
      </c>
      <c r="W293" t="s">
        <v>46</v>
      </c>
      <c r="X293" t="s">
        <v>47</v>
      </c>
      <c r="Y293" t="s">
        <v>47</v>
      </c>
      <c r="Z293" t="s">
        <v>47</v>
      </c>
      <c r="AA293" t="s">
        <v>47</v>
      </c>
      <c r="AB293" s="2" t="s">
        <v>1678</v>
      </c>
      <c r="AC293" t="s">
        <v>42</v>
      </c>
      <c r="AD293" t="s">
        <v>42</v>
      </c>
      <c r="AE293" t="s">
        <v>42</v>
      </c>
      <c r="AF293" t="s">
        <v>42</v>
      </c>
      <c r="AG293" t="s">
        <v>42</v>
      </c>
      <c r="AH293" s="2" t="s">
        <v>42</v>
      </c>
    </row>
    <row r="294" spans="1:34" ht="60" x14ac:dyDescent="0.25">
      <c r="A294" s="8" t="s">
        <v>1682</v>
      </c>
      <c r="B294" s="6" t="s">
        <v>1679</v>
      </c>
      <c r="C294" s="7">
        <v>46189</v>
      </c>
      <c r="D294" s="9" t="str">
        <f>HYPERLINK("https://www.epingalert.org/en/Search?viewData= G/TBT/N/URY/112"," G/TBT/N/URY/112")</f>
        <v xml:space="preserve"> G/TBT/N/URY/112</v>
      </c>
      <c r="E294" s="8" t="s">
        <v>1680</v>
      </c>
      <c r="F294" s="8" t="s">
        <v>1681</v>
      </c>
      <c r="G294" s="8" t="s">
        <v>42</v>
      </c>
      <c r="H294" s="8" t="s">
        <v>1683</v>
      </c>
      <c r="I294" s="8" t="s">
        <v>1415</v>
      </c>
      <c r="J294" s="8" t="s">
        <v>42</v>
      </c>
      <c r="K294" s="8" t="s">
        <v>143</v>
      </c>
      <c r="L294" s="6"/>
      <c r="M294" s="7">
        <v>46249</v>
      </c>
      <c r="N294" s="7" t="s">
        <v>403</v>
      </c>
      <c r="O294" s="7" t="s">
        <v>76</v>
      </c>
      <c r="P294" s="6" t="s">
        <v>44</v>
      </c>
      <c r="Q294" s="8" t="s">
        <v>1684</v>
      </c>
      <c r="R294" t="str">
        <f>HYPERLINK("https://docs.wto.org/imrd/directdoc.asp?DDFDocuments/t/G/TBTN26/URY112.docx", "https://docs.wto.org/imrd/directdoc.asp?DDFDocuments/t/G/TBTN26/URY112.docx")</f>
        <v>https://docs.wto.org/imrd/directdoc.asp?DDFDocuments/t/G/TBTN26/URY112.docx</v>
      </c>
      <c r="S294" t="str">
        <f>HYPERLINK("https://docs.wto.org/imrd/directdoc.asp?DDFDocuments/u/G/TBTN26/URY112.docx", "https://docs.wto.org/imrd/directdoc.asp?DDFDocuments/u/G/TBTN26/URY112.docx")</f>
        <v>https://docs.wto.org/imrd/directdoc.asp?DDFDocuments/u/G/TBTN26/URY112.docx</v>
      </c>
      <c r="T294" t="str">
        <f>HYPERLINK("https://docs.wto.org/imrd/directdoc.asp?DDFDocuments/v/G/TBTN26/URY112.docx", "https://docs.wto.org/imrd/directdoc.asp?DDFDocuments/v/G/TBTN26/URY112.docx")</f>
        <v>https://docs.wto.org/imrd/directdoc.asp?DDFDocuments/v/G/TBTN26/URY112.docx</v>
      </c>
      <c r="U294" t="s">
        <v>46</v>
      </c>
      <c r="V294" t="s">
        <v>47</v>
      </c>
      <c r="W294" t="s">
        <v>47</v>
      </c>
      <c r="X294" t="s">
        <v>47</v>
      </c>
      <c r="Y294" t="s">
        <v>47</v>
      </c>
      <c r="Z294" t="s">
        <v>47</v>
      </c>
      <c r="AA294" t="s">
        <v>47</v>
      </c>
      <c r="AB294" s="2" t="s">
        <v>515</v>
      </c>
      <c r="AC294" t="s">
        <v>42</v>
      </c>
      <c r="AD294" t="s">
        <v>42</v>
      </c>
      <c r="AE294" t="s">
        <v>42</v>
      </c>
      <c r="AF294" t="s">
        <v>42</v>
      </c>
      <c r="AG294" t="s">
        <v>42</v>
      </c>
      <c r="AH294" s="2" t="s">
        <v>42</v>
      </c>
    </row>
    <row r="295" spans="1:34" ht="30" x14ac:dyDescent="0.25">
      <c r="A295" s="8" t="s">
        <v>1687</v>
      </c>
      <c r="B295" s="6" t="s">
        <v>192</v>
      </c>
      <c r="C295" s="7">
        <v>46188</v>
      </c>
      <c r="D295" s="9" t="str">
        <f>HYPERLINK("https://www.epingalert.org/en/Search?viewData= G/TBT/N/BDI/786, G/TBT/N/KEN/2076, G/TBT/N/RWA/1444, G/TBT/N/TZA/1623, G/TBT/N/UGA/2400"," G/TBT/N/BDI/786, G/TBT/N/KEN/2076, G/TBT/N/RWA/1444, G/TBT/N/TZA/1623, G/TBT/N/UGA/2400")</f>
        <v xml:space="preserve"> G/TBT/N/BDI/786, G/TBT/N/KEN/2076, G/TBT/N/RWA/1444, G/TBT/N/TZA/1623, G/TBT/N/UGA/2400</v>
      </c>
      <c r="E295" s="8" t="s">
        <v>1685</v>
      </c>
      <c r="F295" s="8" t="s">
        <v>1686</v>
      </c>
      <c r="G295" s="8" t="s">
        <v>1688</v>
      </c>
      <c r="H295" s="8" t="s">
        <v>131</v>
      </c>
      <c r="I295" s="8" t="s">
        <v>1689</v>
      </c>
      <c r="J295" s="8" t="s">
        <v>42</v>
      </c>
      <c r="K295" s="8" t="s">
        <v>151</v>
      </c>
      <c r="L295" s="6"/>
      <c r="M295" s="7">
        <v>46248</v>
      </c>
      <c r="N295" s="7" t="s">
        <v>76</v>
      </c>
      <c r="O295" s="7" t="s">
        <v>76</v>
      </c>
      <c r="P295" s="6" t="s">
        <v>44</v>
      </c>
      <c r="Q295" s="8" t="s">
        <v>1690</v>
      </c>
      <c r="R295" t="str">
        <f>HYPERLINK("https://docs.wto.org/imrd/directdoc.asp?DDFDocuments/t/G/TBTN26/BDI786.docx", "https://docs.wto.org/imrd/directdoc.asp?DDFDocuments/t/G/TBTN26/BDI786.docx")</f>
        <v>https://docs.wto.org/imrd/directdoc.asp?DDFDocuments/t/G/TBTN26/BDI786.docx</v>
      </c>
      <c r="S295" t="str">
        <f>HYPERLINK("https://docs.wto.org/imrd/directdoc.asp?DDFDocuments/u/G/TBTN26/BDI786.docx", "https://docs.wto.org/imrd/directdoc.asp?DDFDocuments/u/G/TBTN26/BDI786.docx")</f>
        <v>https://docs.wto.org/imrd/directdoc.asp?DDFDocuments/u/G/TBTN26/BDI786.docx</v>
      </c>
      <c r="T295" t="str">
        <f>HYPERLINK("https://docs.wto.org/imrd/directdoc.asp?DDFDocuments/v/G/TBTN26/BDI786.docx", "https://docs.wto.org/imrd/directdoc.asp?DDFDocuments/v/G/TBTN26/BDI786.docx")</f>
        <v>https://docs.wto.org/imrd/directdoc.asp?DDFDocuments/v/G/TBTN26/BDI786.docx</v>
      </c>
      <c r="U295" t="s">
        <v>47</v>
      </c>
      <c r="V295" t="s">
        <v>47</v>
      </c>
      <c r="W295" t="s">
        <v>46</v>
      </c>
      <c r="X295" t="s">
        <v>47</v>
      </c>
      <c r="Y295" t="s">
        <v>47</v>
      </c>
      <c r="Z295" t="s">
        <v>47</v>
      </c>
      <c r="AA295" t="s">
        <v>47</v>
      </c>
      <c r="AB295" s="2" t="s">
        <v>1691</v>
      </c>
      <c r="AC295" t="s">
        <v>42</v>
      </c>
      <c r="AD295" t="s">
        <v>42</v>
      </c>
      <c r="AE295" t="s">
        <v>42</v>
      </c>
      <c r="AF295" t="s">
        <v>42</v>
      </c>
      <c r="AG295" t="s">
        <v>42</v>
      </c>
      <c r="AH295" s="2" t="s">
        <v>42</v>
      </c>
    </row>
    <row r="296" spans="1:34" ht="30" x14ac:dyDescent="0.25">
      <c r="A296" s="8" t="s">
        <v>1687</v>
      </c>
      <c r="B296" s="6" t="s">
        <v>69</v>
      </c>
      <c r="C296" s="7">
        <v>46188</v>
      </c>
      <c r="D296" s="9" t="str">
        <f>HYPERLINK("https://www.epingalert.org/en/Search?viewData= G/TBT/N/BDI/786, G/TBT/N/KEN/2076, G/TBT/N/RWA/1444, G/TBT/N/TZA/1623, G/TBT/N/UGA/2400"," G/TBT/N/BDI/786, G/TBT/N/KEN/2076, G/TBT/N/RWA/1444, G/TBT/N/TZA/1623, G/TBT/N/UGA/2400")</f>
        <v xml:space="preserve"> G/TBT/N/BDI/786, G/TBT/N/KEN/2076, G/TBT/N/RWA/1444, G/TBT/N/TZA/1623, G/TBT/N/UGA/2400</v>
      </c>
      <c r="E296" s="8" t="s">
        <v>1685</v>
      </c>
      <c r="F296" s="8" t="s">
        <v>1686</v>
      </c>
      <c r="G296" s="8" t="s">
        <v>1688</v>
      </c>
      <c r="H296" s="8" t="s">
        <v>131</v>
      </c>
      <c r="I296" s="8" t="s">
        <v>1689</v>
      </c>
      <c r="J296" s="8" t="s">
        <v>42</v>
      </c>
      <c r="K296" s="8" t="s">
        <v>151</v>
      </c>
      <c r="L296" s="6"/>
      <c r="M296" s="7">
        <v>46248</v>
      </c>
      <c r="N296" s="7" t="s">
        <v>76</v>
      </c>
      <c r="O296" s="7" t="s">
        <v>76</v>
      </c>
      <c r="P296" s="6" t="s">
        <v>44</v>
      </c>
      <c r="Q296" s="8" t="s">
        <v>1690</v>
      </c>
      <c r="R296" t="str">
        <f>HYPERLINK("https://docs.wto.org/imrd/directdoc.asp?DDFDocuments/t/G/TBTN26/BDI786.docx", "https://docs.wto.org/imrd/directdoc.asp?DDFDocuments/t/G/TBTN26/BDI786.docx")</f>
        <v>https://docs.wto.org/imrd/directdoc.asp?DDFDocuments/t/G/TBTN26/BDI786.docx</v>
      </c>
      <c r="S296" t="str">
        <f>HYPERLINK("https://docs.wto.org/imrd/directdoc.asp?DDFDocuments/u/G/TBTN26/BDI786.docx", "https://docs.wto.org/imrd/directdoc.asp?DDFDocuments/u/G/TBTN26/BDI786.docx")</f>
        <v>https://docs.wto.org/imrd/directdoc.asp?DDFDocuments/u/G/TBTN26/BDI786.docx</v>
      </c>
      <c r="T296" t="str">
        <f>HYPERLINK("https://docs.wto.org/imrd/directdoc.asp?DDFDocuments/v/G/TBTN26/BDI786.docx", "https://docs.wto.org/imrd/directdoc.asp?DDFDocuments/v/G/TBTN26/BDI786.docx")</f>
        <v>https://docs.wto.org/imrd/directdoc.asp?DDFDocuments/v/G/TBTN26/BDI786.docx</v>
      </c>
      <c r="U296" t="s">
        <v>47</v>
      </c>
      <c r="V296" t="s">
        <v>47</v>
      </c>
      <c r="W296" t="s">
        <v>46</v>
      </c>
      <c r="X296" t="s">
        <v>47</v>
      </c>
      <c r="Y296" t="s">
        <v>47</v>
      </c>
      <c r="Z296" t="s">
        <v>47</v>
      </c>
      <c r="AA296" t="s">
        <v>47</v>
      </c>
      <c r="AB296" s="2" t="s">
        <v>1691</v>
      </c>
      <c r="AC296" t="s">
        <v>42</v>
      </c>
      <c r="AD296" t="s">
        <v>42</v>
      </c>
      <c r="AE296" t="s">
        <v>42</v>
      </c>
      <c r="AF296" t="s">
        <v>42</v>
      </c>
      <c r="AG296" t="s">
        <v>42</v>
      </c>
      <c r="AH296" s="2" t="s">
        <v>42</v>
      </c>
    </row>
    <row r="297" spans="1:34" ht="30" x14ac:dyDescent="0.25">
      <c r="A297" s="8" t="s">
        <v>1687</v>
      </c>
      <c r="B297" s="6" t="s">
        <v>201</v>
      </c>
      <c r="C297" s="7">
        <v>46188</v>
      </c>
      <c r="D297" s="9" t="str">
        <f>HYPERLINK("https://www.epingalert.org/en/Search?viewData= G/TBT/N/BDI/786, G/TBT/N/KEN/2076, G/TBT/N/RWA/1444, G/TBT/N/TZA/1623, G/TBT/N/UGA/2400"," G/TBT/N/BDI/786, G/TBT/N/KEN/2076, G/TBT/N/RWA/1444, G/TBT/N/TZA/1623, G/TBT/N/UGA/2400")</f>
        <v xml:space="preserve"> G/TBT/N/BDI/786, G/TBT/N/KEN/2076, G/TBT/N/RWA/1444, G/TBT/N/TZA/1623, G/TBT/N/UGA/2400</v>
      </c>
      <c r="E297" s="8" t="s">
        <v>1685</v>
      </c>
      <c r="F297" s="8" t="s">
        <v>1686</v>
      </c>
      <c r="G297" s="8" t="s">
        <v>1688</v>
      </c>
      <c r="H297" s="8" t="s">
        <v>131</v>
      </c>
      <c r="I297" s="8" t="s">
        <v>1689</v>
      </c>
      <c r="J297" s="8" t="s">
        <v>42</v>
      </c>
      <c r="K297" s="8" t="s">
        <v>151</v>
      </c>
      <c r="L297" s="6"/>
      <c r="M297" s="7">
        <v>46248</v>
      </c>
      <c r="N297" s="7" t="s">
        <v>76</v>
      </c>
      <c r="O297" s="7" t="s">
        <v>76</v>
      </c>
      <c r="P297" s="6" t="s">
        <v>44</v>
      </c>
      <c r="Q297" s="8" t="s">
        <v>1690</v>
      </c>
      <c r="R297" t="str">
        <f>HYPERLINK("https://docs.wto.org/imrd/directdoc.asp?DDFDocuments/t/G/TBTN26/BDI786.docx", "https://docs.wto.org/imrd/directdoc.asp?DDFDocuments/t/G/TBTN26/BDI786.docx")</f>
        <v>https://docs.wto.org/imrd/directdoc.asp?DDFDocuments/t/G/TBTN26/BDI786.docx</v>
      </c>
      <c r="S297" t="str">
        <f>HYPERLINK("https://docs.wto.org/imrd/directdoc.asp?DDFDocuments/u/G/TBTN26/BDI786.docx", "https://docs.wto.org/imrd/directdoc.asp?DDFDocuments/u/G/TBTN26/BDI786.docx")</f>
        <v>https://docs.wto.org/imrd/directdoc.asp?DDFDocuments/u/G/TBTN26/BDI786.docx</v>
      </c>
      <c r="T297" t="str">
        <f>HYPERLINK("https://docs.wto.org/imrd/directdoc.asp?DDFDocuments/v/G/TBTN26/BDI786.docx", "https://docs.wto.org/imrd/directdoc.asp?DDFDocuments/v/G/TBTN26/BDI786.docx")</f>
        <v>https://docs.wto.org/imrd/directdoc.asp?DDFDocuments/v/G/TBTN26/BDI786.docx</v>
      </c>
      <c r="U297" t="s">
        <v>47</v>
      </c>
      <c r="V297" t="s">
        <v>47</v>
      </c>
      <c r="W297" t="s">
        <v>46</v>
      </c>
      <c r="X297" t="s">
        <v>47</v>
      </c>
      <c r="Y297" t="s">
        <v>47</v>
      </c>
      <c r="Z297" t="s">
        <v>47</v>
      </c>
      <c r="AA297" t="s">
        <v>47</v>
      </c>
      <c r="AB297" s="2" t="s">
        <v>1691</v>
      </c>
      <c r="AC297" t="s">
        <v>42</v>
      </c>
      <c r="AD297" t="s">
        <v>42</v>
      </c>
      <c r="AE297" t="s">
        <v>42</v>
      </c>
      <c r="AF297" t="s">
        <v>42</v>
      </c>
      <c r="AG297" t="s">
        <v>42</v>
      </c>
      <c r="AH297" s="2" t="s">
        <v>42</v>
      </c>
    </row>
    <row r="298" spans="1:34" ht="30" x14ac:dyDescent="0.25">
      <c r="A298" s="8" t="s">
        <v>1687</v>
      </c>
      <c r="B298" s="6" t="s">
        <v>202</v>
      </c>
      <c r="C298" s="7">
        <v>46188</v>
      </c>
      <c r="D298" s="9" t="str">
        <f>HYPERLINK("https://www.epingalert.org/en/Search?viewData= G/TBT/N/BDI/786, G/TBT/N/KEN/2076, G/TBT/N/RWA/1444, G/TBT/N/TZA/1623, G/TBT/N/UGA/2400"," G/TBT/N/BDI/786, G/TBT/N/KEN/2076, G/TBT/N/RWA/1444, G/TBT/N/TZA/1623, G/TBT/N/UGA/2400")</f>
        <v xml:space="preserve"> G/TBT/N/BDI/786, G/TBT/N/KEN/2076, G/TBT/N/RWA/1444, G/TBT/N/TZA/1623, G/TBT/N/UGA/2400</v>
      </c>
      <c r="E298" s="8" t="s">
        <v>1685</v>
      </c>
      <c r="F298" s="8" t="s">
        <v>1686</v>
      </c>
      <c r="G298" s="8" t="s">
        <v>1688</v>
      </c>
      <c r="H298" s="8" t="s">
        <v>131</v>
      </c>
      <c r="I298" s="8" t="s">
        <v>1689</v>
      </c>
      <c r="J298" s="8" t="s">
        <v>42</v>
      </c>
      <c r="K298" s="8" t="s">
        <v>151</v>
      </c>
      <c r="L298" s="6"/>
      <c r="M298" s="7">
        <v>46248</v>
      </c>
      <c r="N298" s="7" t="s">
        <v>76</v>
      </c>
      <c r="O298" s="7" t="s">
        <v>76</v>
      </c>
      <c r="P298" s="6" t="s">
        <v>44</v>
      </c>
      <c r="Q298" s="8" t="s">
        <v>1690</v>
      </c>
      <c r="R298" t="str">
        <f>HYPERLINK("https://docs.wto.org/imrd/directdoc.asp?DDFDocuments/t/G/TBTN26/BDI786.docx", "https://docs.wto.org/imrd/directdoc.asp?DDFDocuments/t/G/TBTN26/BDI786.docx")</f>
        <v>https://docs.wto.org/imrd/directdoc.asp?DDFDocuments/t/G/TBTN26/BDI786.docx</v>
      </c>
      <c r="S298" t="str">
        <f>HYPERLINK("https://docs.wto.org/imrd/directdoc.asp?DDFDocuments/u/G/TBTN26/BDI786.docx", "https://docs.wto.org/imrd/directdoc.asp?DDFDocuments/u/G/TBTN26/BDI786.docx")</f>
        <v>https://docs.wto.org/imrd/directdoc.asp?DDFDocuments/u/G/TBTN26/BDI786.docx</v>
      </c>
      <c r="T298" t="str">
        <f>HYPERLINK("https://docs.wto.org/imrd/directdoc.asp?DDFDocuments/v/G/TBTN26/BDI786.docx", "https://docs.wto.org/imrd/directdoc.asp?DDFDocuments/v/G/TBTN26/BDI786.docx")</f>
        <v>https://docs.wto.org/imrd/directdoc.asp?DDFDocuments/v/G/TBTN26/BDI786.docx</v>
      </c>
      <c r="U298" t="s">
        <v>47</v>
      </c>
      <c r="V298" t="s">
        <v>47</v>
      </c>
      <c r="W298" t="s">
        <v>46</v>
      </c>
      <c r="X298" t="s">
        <v>47</v>
      </c>
      <c r="Y298" t="s">
        <v>47</v>
      </c>
      <c r="Z298" t="s">
        <v>47</v>
      </c>
      <c r="AA298" t="s">
        <v>47</v>
      </c>
      <c r="AB298" s="2" t="s">
        <v>1691</v>
      </c>
      <c r="AC298" t="s">
        <v>42</v>
      </c>
      <c r="AD298" t="s">
        <v>42</v>
      </c>
      <c r="AE298" t="s">
        <v>42</v>
      </c>
      <c r="AF298" t="s">
        <v>42</v>
      </c>
      <c r="AG298" t="s">
        <v>42</v>
      </c>
      <c r="AH298" s="2" t="s">
        <v>42</v>
      </c>
    </row>
    <row r="299" spans="1:34" ht="30" x14ac:dyDescent="0.25">
      <c r="A299" s="8" t="s">
        <v>1687</v>
      </c>
      <c r="B299" s="6" t="s">
        <v>203</v>
      </c>
      <c r="C299" s="7">
        <v>46188</v>
      </c>
      <c r="D299" s="9" t="str">
        <f>HYPERLINK("https://www.epingalert.org/en/Search?viewData= G/TBT/N/BDI/786, G/TBT/N/KEN/2076, G/TBT/N/RWA/1444, G/TBT/N/TZA/1623, G/TBT/N/UGA/2400"," G/TBT/N/BDI/786, G/TBT/N/KEN/2076, G/TBT/N/RWA/1444, G/TBT/N/TZA/1623, G/TBT/N/UGA/2400")</f>
        <v xml:space="preserve"> G/TBT/N/BDI/786, G/TBT/N/KEN/2076, G/TBT/N/RWA/1444, G/TBT/N/TZA/1623, G/TBT/N/UGA/2400</v>
      </c>
      <c r="E299" s="8" t="s">
        <v>1685</v>
      </c>
      <c r="F299" s="8" t="s">
        <v>1686</v>
      </c>
      <c r="G299" s="8" t="s">
        <v>1688</v>
      </c>
      <c r="H299" s="8" t="s">
        <v>131</v>
      </c>
      <c r="I299" s="8" t="s">
        <v>1689</v>
      </c>
      <c r="J299" s="8" t="s">
        <v>42</v>
      </c>
      <c r="K299" s="8" t="s">
        <v>151</v>
      </c>
      <c r="L299" s="6"/>
      <c r="M299" s="7">
        <v>46248</v>
      </c>
      <c r="N299" s="7" t="s">
        <v>76</v>
      </c>
      <c r="O299" s="7" t="s">
        <v>76</v>
      </c>
      <c r="P299" s="6" t="s">
        <v>44</v>
      </c>
      <c r="Q299" s="8" t="s">
        <v>1690</v>
      </c>
      <c r="R299" t="str">
        <f>HYPERLINK("https://docs.wto.org/imrd/directdoc.asp?DDFDocuments/t/G/TBTN26/BDI786.docx", "https://docs.wto.org/imrd/directdoc.asp?DDFDocuments/t/G/TBTN26/BDI786.docx")</f>
        <v>https://docs.wto.org/imrd/directdoc.asp?DDFDocuments/t/G/TBTN26/BDI786.docx</v>
      </c>
      <c r="S299" t="str">
        <f>HYPERLINK("https://docs.wto.org/imrd/directdoc.asp?DDFDocuments/u/G/TBTN26/BDI786.docx", "https://docs.wto.org/imrd/directdoc.asp?DDFDocuments/u/G/TBTN26/BDI786.docx")</f>
        <v>https://docs.wto.org/imrd/directdoc.asp?DDFDocuments/u/G/TBTN26/BDI786.docx</v>
      </c>
      <c r="T299" t="str">
        <f>HYPERLINK("https://docs.wto.org/imrd/directdoc.asp?DDFDocuments/v/G/TBTN26/BDI786.docx", "https://docs.wto.org/imrd/directdoc.asp?DDFDocuments/v/G/TBTN26/BDI786.docx")</f>
        <v>https://docs.wto.org/imrd/directdoc.asp?DDFDocuments/v/G/TBTN26/BDI786.docx</v>
      </c>
      <c r="U299" t="s">
        <v>47</v>
      </c>
      <c r="V299" t="s">
        <v>47</v>
      </c>
      <c r="W299" t="s">
        <v>46</v>
      </c>
      <c r="X299" t="s">
        <v>47</v>
      </c>
      <c r="Y299" t="s">
        <v>47</v>
      </c>
      <c r="Z299" t="s">
        <v>47</v>
      </c>
      <c r="AA299" t="s">
        <v>47</v>
      </c>
      <c r="AB299" s="2" t="s">
        <v>1691</v>
      </c>
      <c r="AC299" t="s">
        <v>42</v>
      </c>
      <c r="AD299" t="s">
        <v>42</v>
      </c>
      <c r="AE299" t="s">
        <v>42</v>
      </c>
      <c r="AF299" t="s">
        <v>42</v>
      </c>
      <c r="AG299" t="s">
        <v>42</v>
      </c>
      <c r="AH299" s="2" t="s">
        <v>42</v>
      </c>
    </row>
    <row r="300" spans="1:34" ht="45" x14ac:dyDescent="0.25">
      <c r="A300" s="8" t="s">
        <v>1694</v>
      </c>
      <c r="B300" s="6" t="s">
        <v>192</v>
      </c>
      <c r="C300" s="7">
        <v>46188</v>
      </c>
      <c r="D300" s="9" t="str">
        <f>HYPERLINK("https://www.epingalert.org/en/Search?viewData= G/TBT/N/BDI/787, G/TBT/N/KEN/2077, G/TBT/N/RWA/1445, G/TBT/N/TZA/1624, G/TBT/N/UGA/2401"," G/TBT/N/BDI/787, G/TBT/N/KEN/2077, G/TBT/N/RWA/1445, G/TBT/N/TZA/1624, G/TBT/N/UGA/2401")</f>
        <v xml:space="preserve"> G/TBT/N/BDI/787, G/TBT/N/KEN/2077, G/TBT/N/RWA/1445, G/TBT/N/TZA/1624, G/TBT/N/UGA/2401</v>
      </c>
      <c r="E300" s="8" t="s">
        <v>1692</v>
      </c>
      <c r="F300" s="8" t="s">
        <v>1693</v>
      </c>
      <c r="G300" s="8" t="s">
        <v>1688</v>
      </c>
      <c r="H300" s="8" t="s">
        <v>131</v>
      </c>
      <c r="I300" s="8" t="s">
        <v>1689</v>
      </c>
      <c r="J300" s="8" t="s">
        <v>42</v>
      </c>
      <c r="K300" s="8" t="s">
        <v>151</v>
      </c>
      <c r="L300" s="6"/>
      <c r="M300" s="7">
        <v>46248</v>
      </c>
      <c r="N300" s="7" t="s">
        <v>76</v>
      </c>
      <c r="O300" s="7" t="s">
        <v>1695</v>
      </c>
      <c r="P300" s="6" t="s">
        <v>44</v>
      </c>
      <c r="Q300" s="8" t="s">
        <v>1696</v>
      </c>
      <c r="R300" t="str">
        <f>HYPERLINK("https://docs.wto.org/imrd/directdoc.asp?DDFDocuments/t/G/TBTN26/BDI787.docx", "https://docs.wto.org/imrd/directdoc.asp?DDFDocuments/t/G/TBTN26/BDI787.docx")</f>
        <v>https://docs.wto.org/imrd/directdoc.asp?DDFDocuments/t/G/TBTN26/BDI787.docx</v>
      </c>
      <c r="S300" t="str">
        <f>HYPERLINK("https://docs.wto.org/imrd/directdoc.asp?DDFDocuments/u/G/TBTN26/BDI787.docx", "https://docs.wto.org/imrd/directdoc.asp?DDFDocuments/u/G/TBTN26/BDI787.docx")</f>
        <v>https://docs.wto.org/imrd/directdoc.asp?DDFDocuments/u/G/TBTN26/BDI787.docx</v>
      </c>
      <c r="T300" t="str">
        <f>HYPERLINK("https://docs.wto.org/imrd/directdoc.asp?DDFDocuments/v/G/TBTN26/BDI787.docx", "https://docs.wto.org/imrd/directdoc.asp?DDFDocuments/v/G/TBTN26/BDI787.docx")</f>
        <v>https://docs.wto.org/imrd/directdoc.asp?DDFDocuments/v/G/TBTN26/BDI787.docx</v>
      </c>
      <c r="U300" t="s">
        <v>47</v>
      </c>
      <c r="V300" t="s">
        <v>47</v>
      </c>
      <c r="W300" t="s">
        <v>46</v>
      </c>
      <c r="X300" t="s">
        <v>47</v>
      </c>
      <c r="Y300" t="s">
        <v>47</v>
      </c>
      <c r="Z300" t="s">
        <v>47</v>
      </c>
      <c r="AA300" t="s">
        <v>47</v>
      </c>
      <c r="AB300" s="2" t="s">
        <v>1697</v>
      </c>
      <c r="AC300" t="s">
        <v>42</v>
      </c>
      <c r="AD300" t="s">
        <v>42</v>
      </c>
      <c r="AE300" t="s">
        <v>42</v>
      </c>
      <c r="AF300" t="s">
        <v>42</v>
      </c>
      <c r="AG300" t="s">
        <v>42</v>
      </c>
      <c r="AH300" s="2" t="s">
        <v>42</v>
      </c>
    </row>
    <row r="301" spans="1:34" ht="45" x14ac:dyDescent="0.25">
      <c r="A301" s="8" t="s">
        <v>1694</v>
      </c>
      <c r="B301" s="6" t="s">
        <v>69</v>
      </c>
      <c r="C301" s="7">
        <v>46188</v>
      </c>
      <c r="D301" s="9" t="str">
        <f>HYPERLINK("https://www.epingalert.org/en/Search?viewData= G/TBT/N/BDI/787, G/TBT/N/KEN/2077, G/TBT/N/RWA/1445, G/TBT/N/TZA/1624, G/TBT/N/UGA/2401"," G/TBT/N/BDI/787, G/TBT/N/KEN/2077, G/TBT/N/RWA/1445, G/TBT/N/TZA/1624, G/TBT/N/UGA/2401")</f>
        <v xml:space="preserve"> G/TBT/N/BDI/787, G/TBT/N/KEN/2077, G/TBT/N/RWA/1445, G/TBT/N/TZA/1624, G/TBT/N/UGA/2401</v>
      </c>
      <c r="E301" s="8" t="s">
        <v>1692</v>
      </c>
      <c r="F301" s="8" t="s">
        <v>1693</v>
      </c>
      <c r="G301" s="8" t="s">
        <v>1688</v>
      </c>
      <c r="H301" s="8" t="s">
        <v>131</v>
      </c>
      <c r="I301" s="8" t="s">
        <v>1689</v>
      </c>
      <c r="J301" s="8" t="s">
        <v>42</v>
      </c>
      <c r="K301" s="8" t="s">
        <v>151</v>
      </c>
      <c r="L301" s="6"/>
      <c r="M301" s="7">
        <v>46248</v>
      </c>
      <c r="N301" s="7" t="s">
        <v>76</v>
      </c>
      <c r="O301" s="7" t="s">
        <v>1695</v>
      </c>
      <c r="P301" s="6" t="s">
        <v>44</v>
      </c>
      <c r="Q301" s="8" t="s">
        <v>1696</v>
      </c>
      <c r="R301" t="str">
        <f>HYPERLINK("https://docs.wto.org/imrd/directdoc.asp?DDFDocuments/t/G/TBTN26/BDI787.docx", "https://docs.wto.org/imrd/directdoc.asp?DDFDocuments/t/G/TBTN26/BDI787.docx")</f>
        <v>https://docs.wto.org/imrd/directdoc.asp?DDFDocuments/t/G/TBTN26/BDI787.docx</v>
      </c>
      <c r="S301" t="str">
        <f>HYPERLINK("https://docs.wto.org/imrd/directdoc.asp?DDFDocuments/u/G/TBTN26/BDI787.docx", "https://docs.wto.org/imrd/directdoc.asp?DDFDocuments/u/G/TBTN26/BDI787.docx")</f>
        <v>https://docs.wto.org/imrd/directdoc.asp?DDFDocuments/u/G/TBTN26/BDI787.docx</v>
      </c>
      <c r="T301" t="str">
        <f>HYPERLINK("https://docs.wto.org/imrd/directdoc.asp?DDFDocuments/v/G/TBTN26/BDI787.docx", "https://docs.wto.org/imrd/directdoc.asp?DDFDocuments/v/G/TBTN26/BDI787.docx")</f>
        <v>https://docs.wto.org/imrd/directdoc.asp?DDFDocuments/v/G/TBTN26/BDI787.docx</v>
      </c>
      <c r="U301" t="s">
        <v>47</v>
      </c>
      <c r="V301" t="s">
        <v>47</v>
      </c>
      <c r="W301" t="s">
        <v>46</v>
      </c>
      <c r="X301" t="s">
        <v>47</v>
      </c>
      <c r="Y301" t="s">
        <v>47</v>
      </c>
      <c r="Z301" t="s">
        <v>47</v>
      </c>
      <c r="AA301" t="s">
        <v>47</v>
      </c>
      <c r="AB301" s="2" t="s">
        <v>1697</v>
      </c>
      <c r="AC301" t="s">
        <v>42</v>
      </c>
      <c r="AD301" t="s">
        <v>42</v>
      </c>
      <c r="AE301" t="s">
        <v>42</v>
      </c>
      <c r="AF301" t="s">
        <v>42</v>
      </c>
      <c r="AG301" t="s">
        <v>42</v>
      </c>
      <c r="AH301" s="2" t="s">
        <v>42</v>
      </c>
    </row>
    <row r="302" spans="1:34" ht="45" x14ac:dyDescent="0.25">
      <c r="A302" s="8" t="s">
        <v>1694</v>
      </c>
      <c r="B302" s="6" t="s">
        <v>201</v>
      </c>
      <c r="C302" s="7">
        <v>46188</v>
      </c>
      <c r="D302" s="9" t="str">
        <f>HYPERLINK("https://www.epingalert.org/en/Search?viewData= G/TBT/N/BDI/787, G/TBT/N/KEN/2077, G/TBT/N/RWA/1445, G/TBT/N/TZA/1624, G/TBT/N/UGA/2401"," G/TBT/N/BDI/787, G/TBT/N/KEN/2077, G/TBT/N/RWA/1445, G/TBT/N/TZA/1624, G/TBT/N/UGA/2401")</f>
        <v xml:space="preserve"> G/TBT/N/BDI/787, G/TBT/N/KEN/2077, G/TBT/N/RWA/1445, G/TBT/N/TZA/1624, G/TBT/N/UGA/2401</v>
      </c>
      <c r="E302" s="8" t="s">
        <v>1692</v>
      </c>
      <c r="F302" s="8" t="s">
        <v>1693</v>
      </c>
      <c r="G302" s="8" t="s">
        <v>1688</v>
      </c>
      <c r="H302" s="8" t="s">
        <v>131</v>
      </c>
      <c r="I302" s="8" t="s">
        <v>1689</v>
      </c>
      <c r="J302" s="8" t="s">
        <v>42</v>
      </c>
      <c r="K302" s="8" t="s">
        <v>151</v>
      </c>
      <c r="L302" s="6"/>
      <c r="M302" s="7">
        <v>46248</v>
      </c>
      <c r="N302" s="7" t="s">
        <v>76</v>
      </c>
      <c r="O302" s="7" t="s">
        <v>1695</v>
      </c>
      <c r="P302" s="6" t="s">
        <v>44</v>
      </c>
      <c r="Q302" s="8" t="s">
        <v>1696</v>
      </c>
      <c r="R302" t="str">
        <f>HYPERLINK("https://docs.wto.org/imrd/directdoc.asp?DDFDocuments/t/G/TBTN26/BDI787.docx", "https://docs.wto.org/imrd/directdoc.asp?DDFDocuments/t/G/TBTN26/BDI787.docx")</f>
        <v>https://docs.wto.org/imrd/directdoc.asp?DDFDocuments/t/G/TBTN26/BDI787.docx</v>
      </c>
      <c r="S302" t="str">
        <f>HYPERLINK("https://docs.wto.org/imrd/directdoc.asp?DDFDocuments/u/G/TBTN26/BDI787.docx", "https://docs.wto.org/imrd/directdoc.asp?DDFDocuments/u/G/TBTN26/BDI787.docx")</f>
        <v>https://docs.wto.org/imrd/directdoc.asp?DDFDocuments/u/G/TBTN26/BDI787.docx</v>
      </c>
      <c r="T302" t="str">
        <f>HYPERLINK("https://docs.wto.org/imrd/directdoc.asp?DDFDocuments/v/G/TBTN26/BDI787.docx", "https://docs.wto.org/imrd/directdoc.asp?DDFDocuments/v/G/TBTN26/BDI787.docx")</f>
        <v>https://docs.wto.org/imrd/directdoc.asp?DDFDocuments/v/G/TBTN26/BDI787.docx</v>
      </c>
      <c r="U302" t="s">
        <v>47</v>
      </c>
      <c r="V302" t="s">
        <v>47</v>
      </c>
      <c r="W302" t="s">
        <v>46</v>
      </c>
      <c r="X302" t="s">
        <v>47</v>
      </c>
      <c r="Y302" t="s">
        <v>47</v>
      </c>
      <c r="Z302" t="s">
        <v>47</v>
      </c>
      <c r="AA302" t="s">
        <v>47</v>
      </c>
      <c r="AB302" s="2" t="s">
        <v>1697</v>
      </c>
      <c r="AC302" t="s">
        <v>42</v>
      </c>
      <c r="AD302" t="s">
        <v>42</v>
      </c>
      <c r="AE302" t="s">
        <v>42</v>
      </c>
      <c r="AF302" t="s">
        <v>42</v>
      </c>
      <c r="AG302" t="s">
        <v>42</v>
      </c>
      <c r="AH302" s="2" t="s">
        <v>42</v>
      </c>
    </row>
    <row r="303" spans="1:34" ht="45" x14ac:dyDescent="0.25">
      <c r="A303" s="8" t="s">
        <v>1694</v>
      </c>
      <c r="B303" s="6" t="s">
        <v>202</v>
      </c>
      <c r="C303" s="7">
        <v>46188</v>
      </c>
      <c r="D303" s="9" t="str">
        <f>HYPERLINK("https://www.epingalert.org/en/Search?viewData= G/TBT/N/BDI/787, G/TBT/N/KEN/2077, G/TBT/N/RWA/1445, G/TBT/N/TZA/1624, G/TBT/N/UGA/2401"," G/TBT/N/BDI/787, G/TBT/N/KEN/2077, G/TBT/N/RWA/1445, G/TBT/N/TZA/1624, G/TBT/N/UGA/2401")</f>
        <v xml:space="preserve"> G/TBT/N/BDI/787, G/TBT/N/KEN/2077, G/TBT/N/RWA/1445, G/TBT/N/TZA/1624, G/TBT/N/UGA/2401</v>
      </c>
      <c r="E303" s="8" t="s">
        <v>1692</v>
      </c>
      <c r="F303" s="8" t="s">
        <v>1693</v>
      </c>
      <c r="G303" s="8" t="s">
        <v>1688</v>
      </c>
      <c r="H303" s="8" t="s">
        <v>131</v>
      </c>
      <c r="I303" s="8" t="s">
        <v>1689</v>
      </c>
      <c r="J303" s="8" t="s">
        <v>42</v>
      </c>
      <c r="K303" s="8" t="s">
        <v>151</v>
      </c>
      <c r="L303" s="6"/>
      <c r="M303" s="7">
        <v>46248</v>
      </c>
      <c r="N303" s="7" t="s">
        <v>76</v>
      </c>
      <c r="O303" s="7" t="s">
        <v>1695</v>
      </c>
      <c r="P303" s="6" t="s">
        <v>44</v>
      </c>
      <c r="Q303" s="8" t="s">
        <v>1696</v>
      </c>
      <c r="R303" t="str">
        <f>HYPERLINK("https://docs.wto.org/imrd/directdoc.asp?DDFDocuments/t/G/TBTN26/BDI787.docx", "https://docs.wto.org/imrd/directdoc.asp?DDFDocuments/t/G/TBTN26/BDI787.docx")</f>
        <v>https://docs.wto.org/imrd/directdoc.asp?DDFDocuments/t/G/TBTN26/BDI787.docx</v>
      </c>
      <c r="S303" t="str">
        <f>HYPERLINK("https://docs.wto.org/imrd/directdoc.asp?DDFDocuments/u/G/TBTN26/BDI787.docx", "https://docs.wto.org/imrd/directdoc.asp?DDFDocuments/u/G/TBTN26/BDI787.docx")</f>
        <v>https://docs.wto.org/imrd/directdoc.asp?DDFDocuments/u/G/TBTN26/BDI787.docx</v>
      </c>
      <c r="T303" t="str">
        <f>HYPERLINK("https://docs.wto.org/imrd/directdoc.asp?DDFDocuments/v/G/TBTN26/BDI787.docx", "https://docs.wto.org/imrd/directdoc.asp?DDFDocuments/v/G/TBTN26/BDI787.docx")</f>
        <v>https://docs.wto.org/imrd/directdoc.asp?DDFDocuments/v/G/TBTN26/BDI787.docx</v>
      </c>
      <c r="U303" t="s">
        <v>47</v>
      </c>
      <c r="V303" t="s">
        <v>47</v>
      </c>
      <c r="W303" t="s">
        <v>46</v>
      </c>
      <c r="X303" t="s">
        <v>47</v>
      </c>
      <c r="Y303" t="s">
        <v>47</v>
      </c>
      <c r="Z303" t="s">
        <v>47</v>
      </c>
      <c r="AA303" t="s">
        <v>47</v>
      </c>
      <c r="AB303" s="2" t="s">
        <v>1697</v>
      </c>
      <c r="AC303" t="s">
        <v>42</v>
      </c>
      <c r="AD303" t="s">
        <v>42</v>
      </c>
      <c r="AE303" t="s">
        <v>42</v>
      </c>
      <c r="AF303" t="s">
        <v>42</v>
      </c>
      <c r="AG303" t="s">
        <v>42</v>
      </c>
      <c r="AH303" s="2" t="s">
        <v>42</v>
      </c>
    </row>
    <row r="304" spans="1:34" ht="45" x14ac:dyDescent="0.25">
      <c r="A304" s="8" t="s">
        <v>1694</v>
      </c>
      <c r="B304" s="6" t="s">
        <v>203</v>
      </c>
      <c r="C304" s="7">
        <v>46188</v>
      </c>
      <c r="D304" s="9" t="str">
        <f>HYPERLINK("https://www.epingalert.org/en/Search?viewData= G/TBT/N/BDI/787, G/TBT/N/KEN/2077, G/TBT/N/RWA/1445, G/TBT/N/TZA/1624, G/TBT/N/UGA/2401"," G/TBT/N/BDI/787, G/TBT/N/KEN/2077, G/TBT/N/RWA/1445, G/TBT/N/TZA/1624, G/TBT/N/UGA/2401")</f>
        <v xml:space="preserve"> G/TBT/N/BDI/787, G/TBT/N/KEN/2077, G/TBT/N/RWA/1445, G/TBT/N/TZA/1624, G/TBT/N/UGA/2401</v>
      </c>
      <c r="E304" s="8" t="s">
        <v>1692</v>
      </c>
      <c r="F304" s="8" t="s">
        <v>1693</v>
      </c>
      <c r="G304" s="8" t="s">
        <v>1688</v>
      </c>
      <c r="H304" s="8" t="s">
        <v>131</v>
      </c>
      <c r="I304" s="8" t="s">
        <v>1689</v>
      </c>
      <c r="J304" s="8" t="s">
        <v>42</v>
      </c>
      <c r="K304" s="8" t="s">
        <v>151</v>
      </c>
      <c r="L304" s="6"/>
      <c r="M304" s="7">
        <v>46248</v>
      </c>
      <c r="N304" s="7" t="s">
        <v>76</v>
      </c>
      <c r="O304" s="7" t="s">
        <v>1695</v>
      </c>
      <c r="P304" s="6" t="s">
        <v>44</v>
      </c>
      <c r="Q304" s="8" t="s">
        <v>1696</v>
      </c>
      <c r="R304" t="str">
        <f>HYPERLINK("https://docs.wto.org/imrd/directdoc.asp?DDFDocuments/t/G/TBTN26/BDI787.docx", "https://docs.wto.org/imrd/directdoc.asp?DDFDocuments/t/G/TBTN26/BDI787.docx")</f>
        <v>https://docs.wto.org/imrd/directdoc.asp?DDFDocuments/t/G/TBTN26/BDI787.docx</v>
      </c>
      <c r="S304" t="str">
        <f>HYPERLINK("https://docs.wto.org/imrd/directdoc.asp?DDFDocuments/u/G/TBTN26/BDI787.docx", "https://docs.wto.org/imrd/directdoc.asp?DDFDocuments/u/G/TBTN26/BDI787.docx")</f>
        <v>https://docs.wto.org/imrd/directdoc.asp?DDFDocuments/u/G/TBTN26/BDI787.docx</v>
      </c>
      <c r="T304" t="str">
        <f>HYPERLINK("https://docs.wto.org/imrd/directdoc.asp?DDFDocuments/v/G/TBTN26/BDI787.docx", "https://docs.wto.org/imrd/directdoc.asp?DDFDocuments/v/G/TBTN26/BDI787.docx")</f>
        <v>https://docs.wto.org/imrd/directdoc.asp?DDFDocuments/v/G/TBTN26/BDI787.docx</v>
      </c>
      <c r="U304" t="s">
        <v>47</v>
      </c>
      <c r="V304" t="s">
        <v>47</v>
      </c>
      <c r="W304" t="s">
        <v>46</v>
      </c>
      <c r="X304" t="s">
        <v>47</v>
      </c>
      <c r="Y304" t="s">
        <v>47</v>
      </c>
      <c r="Z304" t="s">
        <v>47</v>
      </c>
      <c r="AA304" t="s">
        <v>47</v>
      </c>
      <c r="AB304" s="2" t="s">
        <v>1697</v>
      </c>
      <c r="AC304" t="s">
        <v>42</v>
      </c>
      <c r="AD304" t="s">
        <v>42</v>
      </c>
      <c r="AE304" t="s">
        <v>42</v>
      </c>
      <c r="AF304" t="s">
        <v>42</v>
      </c>
      <c r="AG304" t="s">
        <v>42</v>
      </c>
      <c r="AH304" s="2" t="s">
        <v>42</v>
      </c>
    </row>
    <row r="305" spans="1:34" ht="45" x14ac:dyDescent="0.25">
      <c r="A305" s="8" t="s">
        <v>1694</v>
      </c>
      <c r="B305" s="6" t="s">
        <v>192</v>
      </c>
      <c r="C305" s="7">
        <v>46188</v>
      </c>
      <c r="D305" s="9" t="str">
        <f>HYPERLINK("https://www.epingalert.org/en/Search?viewData= G/TBT/N/BDI/788, G/TBT/N/KEN/2078, G/TBT/N/RWA/1446, G/TBT/N/TZA/1625, G/TBT/N/UGA/2402"," G/TBT/N/BDI/788, G/TBT/N/KEN/2078, G/TBT/N/RWA/1446, G/TBT/N/TZA/1625, G/TBT/N/UGA/2402")</f>
        <v xml:space="preserve"> G/TBT/N/BDI/788, G/TBT/N/KEN/2078, G/TBT/N/RWA/1446, G/TBT/N/TZA/1625, G/TBT/N/UGA/2402</v>
      </c>
      <c r="E305" s="8" t="s">
        <v>1698</v>
      </c>
      <c r="F305" s="8" t="s">
        <v>1699</v>
      </c>
      <c r="G305" s="8" t="s">
        <v>1688</v>
      </c>
      <c r="H305" s="8" t="s">
        <v>131</v>
      </c>
      <c r="I305" s="8" t="s">
        <v>1689</v>
      </c>
      <c r="J305" s="8" t="s">
        <v>42</v>
      </c>
      <c r="K305" s="8" t="s">
        <v>151</v>
      </c>
      <c r="L305" s="6"/>
      <c r="M305" s="7">
        <v>46248</v>
      </c>
      <c r="N305" s="7" t="s">
        <v>76</v>
      </c>
      <c r="O305" s="7" t="s">
        <v>97</v>
      </c>
      <c r="P305" s="6" t="s">
        <v>44</v>
      </c>
      <c r="Q305" s="8" t="s">
        <v>1700</v>
      </c>
      <c r="R305" t="str">
        <f>HYPERLINK("https://docs.wto.org/imrd/directdoc.asp?DDFDocuments/t/G/TBTN26/BDI788.docx", "https://docs.wto.org/imrd/directdoc.asp?DDFDocuments/t/G/TBTN26/BDI788.docx")</f>
        <v>https://docs.wto.org/imrd/directdoc.asp?DDFDocuments/t/G/TBTN26/BDI788.docx</v>
      </c>
      <c r="S305" t="str">
        <f>HYPERLINK("https://docs.wto.org/imrd/directdoc.asp?DDFDocuments/u/G/TBTN26/BDI788.docx", "https://docs.wto.org/imrd/directdoc.asp?DDFDocuments/u/G/TBTN26/BDI788.docx")</f>
        <v>https://docs.wto.org/imrd/directdoc.asp?DDFDocuments/u/G/TBTN26/BDI788.docx</v>
      </c>
      <c r="T305" t="str">
        <f>HYPERLINK("https://docs.wto.org/imrd/directdoc.asp?DDFDocuments/v/G/TBTN26/BDI788.docx", "https://docs.wto.org/imrd/directdoc.asp?DDFDocuments/v/G/TBTN26/BDI788.docx")</f>
        <v>https://docs.wto.org/imrd/directdoc.asp?DDFDocuments/v/G/TBTN26/BDI788.docx</v>
      </c>
      <c r="U305" t="s">
        <v>47</v>
      </c>
      <c r="V305" t="s">
        <v>47</v>
      </c>
      <c r="W305" t="s">
        <v>46</v>
      </c>
      <c r="X305" t="s">
        <v>47</v>
      </c>
      <c r="Y305" t="s">
        <v>47</v>
      </c>
      <c r="Z305" t="s">
        <v>47</v>
      </c>
      <c r="AA305" t="s">
        <v>47</v>
      </c>
      <c r="AB305" s="2" t="s">
        <v>1701</v>
      </c>
      <c r="AC305" t="s">
        <v>42</v>
      </c>
      <c r="AD305" t="s">
        <v>42</v>
      </c>
      <c r="AE305" t="s">
        <v>42</v>
      </c>
      <c r="AF305" t="s">
        <v>42</v>
      </c>
      <c r="AG305" t="s">
        <v>42</v>
      </c>
      <c r="AH305" s="2" t="s">
        <v>42</v>
      </c>
    </row>
    <row r="306" spans="1:34" ht="45" x14ac:dyDescent="0.25">
      <c r="A306" s="8" t="s">
        <v>1694</v>
      </c>
      <c r="B306" s="6" t="s">
        <v>69</v>
      </c>
      <c r="C306" s="7">
        <v>46188</v>
      </c>
      <c r="D306" s="9" t="str">
        <f>HYPERLINK("https://www.epingalert.org/en/Search?viewData= G/TBT/N/BDI/788, G/TBT/N/KEN/2078, G/TBT/N/RWA/1446, G/TBT/N/TZA/1625, G/TBT/N/UGA/2402"," G/TBT/N/BDI/788, G/TBT/N/KEN/2078, G/TBT/N/RWA/1446, G/TBT/N/TZA/1625, G/TBT/N/UGA/2402")</f>
        <v xml:space="preserve"> G/TBT/N/BDI/788, G/TBT/N/KEN/2078, G/TBT/N/RWA/1446, G/TBT/N/TZA/1625, G/TBT/N/UGA/2402</v>
      </c>
      <c r="E306" s="8" t="s">
        <v>1698</v>
      </c>
      <c r="F306" s="8" t="s">
        <v>1699</v>
      </c>
      <c r="G306" s="8" t="s">
        <v>1688</v>
      </c>
      <c r="H306" s="8" t="s">
        <v>131</v>
      </c>
      <c r="I306" s="8" t="s">
        <v>1689</v>
      </c>
      <c r="J306" s="8" t="s">
        <v>42</v>
      </c>
      <c r="K306" s="8" t="s">
        <v>151</v>
      </c>
      <c r="L306" s="6"/>
      <c r="M306" s="7">
        <v>46248</v>
      </c>
      <c r="N306" s="7" t="s">
        <v>76</v>
      </c>
      <c r="O306" s="7" t="s">
        <v>97</v>
      </c>
      <c r="P306" s="6" t="s">
        <v>44</v>
      </c>
      <c r="Q306" s="8" t="s">
        <v>1700</v>
      </c>
      <c r="R306" t="str">
        <f>HYPERLINK("https://docs.wto.org/imrd/directdoc.asp?DDFDocuments/t/G/TBTN26/BDI788.docx", "https://docs.wto.org/imrd/directdoc.asp?DDFDocuments/t/G/TBTN26/BDI788.docx")</f>
        <v>https://docs.wto.org/imrd/directdoc.asp?DDFDocuments/t/G/TBTN26/BDI788.docx</v>
      </c>
      <c r="S306" t="str">
        <f>HYPERLINK("https://docs.wto.org/imrd/directdoc.asp?DDFDocuments/u/G/TBTN26/BDI788.docx", "https://docs.wto.org/imrd/directdoc.asp?DDFDocuments/u/G/TBTN26/BDI788.docx")</f>
        <v>https://docs.wto.org/imrd/directdoc.asp?DDFDocuments/u/G/TBTN26/BDI788.docx</v>
      </c>
      <c r="T306" t="str">
        <f>HYPERLINK("https://docs.wto.org/imrd/directdoc.asp?DDFDocuments/v/G/TBTN26/BDI788.docx", "https://docs.wto.org/imrd/directdoc.asp?DDFDocuments/v/G/TBTN26/BDI788.docx")</f>
        <v>https://docs.wto.org/imrd/directdoc.asp?DDFDocuments/v/G/TBTN26/BDI788.docx</v>
      </c>
      <c r="U306" t="s">
        <v>47</v>
      </c>
      <c r="V306" t="s">
        <v>47</v>
      </c>
      <c r="W306" t="s">
        <v>46</v>
      </c>
      <c r="X306" t="s">
        <v>47</v>
      </c>
      <c r="Y306" t="s">
        <v>47</v>
      </c>
      <c r="Z306" t="s">
        <v>47</v>
      </c>
      <c r="AA306" t="s">
        <v>47</v>
      </c>
      <c r="AB306" s="2" t="s">
        <v>1701</v>
      </c>
      <c r="AC306" t="s">
        <v>42</v>
      </c>
      <c r="AD306" t="s">
        <v>42</v>
      </c>
      <c r="AE306" t="s">
        <v>42</v>
      </c>
      <c r="AF306" t="s">
        <v>42</v>
      </c>
      <c r="AG306" t="s">
        <v>42</v>
      </c>
      <c r="AH306" s="2" t="s">
        <v>42</v>
      </c>
    </row>
    <row r="307" spans="1:34" ht="45" x14ac:dyDescent="0.25">
      <c r="A307" s="8" t="s">
        <v>1694</v>
      </c>
      <c r="B307" s="6" t="s">
        <v>201</v>
      </c>
      <c r="C307" s="7">
        <v>46188</v>
      </c>
      <c r="D307" s="9" t="str">
        <f>HYPERLINK("https://www.epingalert.org/en/Search?viewData= G/TBT/N/BDI/788, G/TBT/N/KEN/2078, G/TBT/N/RWA/1446, G/TBT/N/TZA/1625, G/TBT/N/UGA/2402"," G/TBT/N/BDI/788, G/TBT/N/KEN/2078, G/TBT/N/RWA/1446, G/TBT/N/TZA/1625, G/TBT/N/UGA/2402")</f>
        <v xml:space="preserve"> G/TBT/N/BDI/788, G/TBT/N/KEN/2078, G/TBT/N/RWA/1446, G/TBT/N/TZA/1625, G/TBT/N/UGA/2402</v>
      </c>
      <c r="E307" s="8" t="s">
        <v>1698</v>
      </c>
      <c r="F307" s="8" t="s">
        <v>1699</v>
      </c>
      <c r="G307" s="8" t="s">
        <v>1688</v>
      </c>
      <c r="H307" s="8" t="s">
        <v>131</v>
      </c>
      <c r="I307" s="8" t="s">
        <v>1689</v>
      </c>
      <c r="J307" s="8" t="s">
        <v>42</v>
      </c>
      <c r="K307" s="8" t="s">
        <v>151</v>
      </c>
      <c r="L307" s="6"/>
      <c r="M307" s="7">
        <v>46248</v>
      </c>
      <c r="N307" s="7" t="s">
        <v>76</v>
      </c>
      <c r="O307" s="7" t="s">
        <v>97</v>
      </c>
      <c r="P307" s="6" t="s">
        <v>44</v>
      </c>
      <c r="Q307" s="8" t="s">
        <v>1700</v>
      </c>
      <c r="R307" t="str">
        <f>HYPERLINK("https://docs.wto.org/imrd/directdoc.asp?DDFDocuments/t/G/TBTN26/BDI788.docx", "https://docs.wto.org/imrd/directdoc.asp?DDFDocuments/t/G/TBTN26/BDI788.docx")</f>
        <v>https://docs.wto.org/imrd/directdoc.asp?DDFDocuments/t/G/TBTN26/BDI788.docx</v>
      </c>
      <c r="S307" t="str">
        <f>HYPERLINK("https://docs.wto.org/imrd/directdoc.asp?DDFDocuments/u/G/TBTN26/BDI788.docx", "https://docs.wto.org/imrd/directdoc.asp?DDFDocuments/u/G/TBTN26/BDI788.docx")</f>
        <v>https://docs.wto.org/imrd/directdoc.asp?DDFDocuments/u/G/TBTN26/BDI788.docx</v>
      </c>
      <c r="T307" t="str">
        <f>HYPERLINK("https://docs.wto.org/imrd/directdoc.asp?DDFDocuments/v/G/TBTN26/BDI788.docx", "https://docs.wto.org/imrd/directdoc.asp?DDFDocuments/v/G/TBTN26/BDI788.docx")</f>
        <v>https://docs.wto.org/imrd/directdoc.asp?DDFDocuments/v/G/TBTN26/BDI788.docx</v>
      </c>
      <c r="U307" t="s">
        <v>47</v>
      </c>
      <c r="V307" t="s">
        <v>47</v>
      </c>
      <c r="W307" t="s">
        <v>46</v>
      </c>
      <c r="X307" t="s">
        <v>47</v>
      </c>
      <c r="Y307" t="s">
        <v>47</v>
      </c>
      <c r="Z307" t="s">
        <v>47</v>
      </c>
      <c r="AA307" t="s">
        <v>47</v>
      </c>
      <c r="AB307" s="2" t="s">
        <v>1701</v>
      </c>
      <c r="AC307" t="s">
        <v>42</v>
      </c>
      <c r="AD307" t="s">
        <v>42</v>
      </c>
      <c r="AE307" t="s">
        <v>42</v>
      </c>
      <c r="AF307" t="s">
        <v>42</v>
      </c>
      <c r="AG307" t="s">
        <v>42</v>
      </c>
      <c r="AH307" s="2" t="s">
        <v>42</v>
      </c>
    </row>
    <row r="308" spans="1:34" ht="45" x14ac:dyDescent="0.25">
      <c r="A308" s="8" t="s">
        <v>1694</v>
      </c>
      <c r="B308" s="6" t="s">
        <v>202</v>
      </c>
      <c r="C308" s="7">
        <v>46188</v>
      </c>
      <c r="D308" s="9" t="str">
        <f>HYPERLINK("https://www.epingalert.org/en/Search?viewData= G/TBT/N/BDI/788, G/TBT/N/KEN/2078, G/TBT/N/RWA/1446, G/TBT/N/TZA/1625, G/TBT/N/UGA/2402"," G/TBT/N/BDI/788, G/TBT/N/KEN/2078, G/TBT/N/RWA/1446, G/TBT/N/TZA/1625, G/TBT/N/UGA/2402")</f>
        <v xml:space="preserve"> G/TBT/N/BDI/788, G/TBT/N/KEN/2078, G/TBT/N/RWA/1446, G/TBT/N/TZA/1625, G/TBT/N/UGA/2402</v>
      </c>
      <c r="E308" s="8" t="s">
        <v>1698</v>
      </c>
      <c r="F308" s="8" t="s">
        <v>1699</v>
      </c>
      <c r="G308" s="8" t="s">
        <v>1688</v>
      </c>
      <c r="H308" s="8" t="s">
        <v>131</v>
      </c>
      <c r="I308" s="8" t="s">
        <v>1689</v>
      </c>
      <c r="J308" s="8" t="s">
        <v>42</v>
      </c>
      <c r="K308" s="8" t="s">
        <v>151</v>
      </c>
      <c r="L308" s="6"/>
      <c r="M308" s="7">
        <v>46248</v>
      </c>
      <c r="N308" s="7" t="s">
        <v>76</v>
      </c>
      <c r="O308" s="7" t="s">
        <v>97</v>
      </c>
      <c r="P308" s="6" t="s">
        <v>44</v>
      </c>
      <c r="Q308" s="8" t="s">
        <v>1700</v>
      </c>
      <c r="R308" t="str">
        <f>HYPERLINK("https://docs.wto.org/imrd/directdoc.asp?DDFDocuments/t/G/TBTN26/BDI788.docx", "https://docs.wto.org/imrd/directdoc.asp?DDFDocuments/t/G/TBTN26/BDI788.docx")</f>
        <v>https://docs.wto.org/imrd/directdoc.asp?DDFDocuments/t/G/TBTN26/BDI788.docx</v>
      </c>
      <c r="S308" t="str">
        <f>HYPERLINK("https://docs.wto.org/imrd/directdoc.asp?DDFDocuments/u/G/TBTN26/BDI788.docx", "https://docs.wto.org/imrd/directdoc.asp?DDFDocuments/u/G/TBTN26/BDI788.docx")</f>
        <v>https://docs.wto.org/imrd/directdoc.asp?DDFDocuments/u/G/TBTN26/BDI788.docx</v>
      </c>
      <c r="T308" t="str">
        <f>HYPERLINK("https://docs.wto.org/imrd/directdoc.asp?DDFDocuments/v/G/TBTN26/BDI788.docx", "https://docs.wto.org/imrd/directdoc.asp?DDFDocuments/v/G/TBTN26/BDI788.docx")</f>
        <v>https://docs.wto.org/imrd/directdoc.asp?DDFDocuments/v/G/TBTN26/BDI788.docx</v>
      </c>
      <c r="U308" t="s">
        <v>47</v>
      </c>
      <c r="V308" t="s">
        <v>47</v>
      </c>
      <c r="W308" t="s">
        <v>46</v>
      </c>
      <c r="X308" t="s">
        <v>47</v>
      </c>
      <c r="Y308" t="s">
        <v>47</v>
      </c>
      <c r="Z308" t="s">
        <v>47</v>
      </c>
      <c r="AA308" t="s">
        <v>47</v>
      </c>
      <c r="AB308" s="2" t="s">
        <v>1701</v>
      </c>
      <c r="AC308" t="s">
        <v>42</v>
      </c>
      <c r="AD308" t="s">
        <v>42</v>
      </c>
      <c r="AE308" t="s">
        <v>42</v>
      </c>
      <c r="AF308" t="s">
        <v>42</v>
      </c>
      <c r="AG308" t="s">
        <v>42</v>
      </c>
      <c r="AH308" s="2" t="s">
        <v>42</v>
      </c>
    </row>
    <row r="309" spans="1:34" ht="45" x14ac:dyDescent="0.25">
      <c r="A309" s="8" t="s">
        <v>1694</v>
      </c>
      <c r="B309" s="6" t="s">
        <v>203</v>
      </c>
      <c r="C309" s="7">
        <v>46188</v>
      </c>
      <c r="D309" s="9" t="str">
        <f>HYPERLINK("https://www.epingalert.org/en/Search?viewData= G/TBT/N/BDI/788, G/TBT/N/KEN/2078, G/TBT/N/RWA/1446, G/TBT/N/TZA/1625, G/TBT/N/UGA/2402"," G/TBT/N/BDI/788, G/TBT/N/KEN/2078, G/TBT/N/RWA/1446, G/TBT/N/TZA/1625, G/TBT/N/UGA/2402")</f>
        <v xml:space="preserve"> G/TBT/N/BDI/788, G/TBT/N/KEN/2078, G/TBT/N/RWA/1446, G/TBT/N/TZA/1625, G/TBT/N/UGA/2402</v>
      </c>
      <c r="E309" s="8" t="s">
        <v>1698</v>
      </c>
      <c r="F309" s="8" t="s">
        <v>1699</v>
      </c>
      <c r="G309" s="8" t="s">
        <v>1688</v>
      </c>
      <c r="H309" s="8" t="s">
        <v>131</v>
      </c>
      <c r="I309" s="8" t="s">
        <v>1689</v>
      </c>
      <c r="J309" s="8" t="s">
        <v>42</v>
      </c>
      <c r="K309" s="8" t="s">
        <v>151</v>
      </c>
      <c r="L309" s="6"/>
      <c r="M309" s="7">
        <v>46248</v>
      </c>
      <c r="N309" s="7" t="s">
        <v>76</v>
      </c>
      <c r="O309" s="7" t="s">
        <v>97</v>
      </c>
      <c r="P309" s="6" t="s">
        <v>44</v>
      </c>
      <c r="Q309" s="8" t="s">
        <v>1700</v>
      </c>
      <c r="R309" t="str">
        <f>HYPERLINK("https://docs.wto.org/imrd/directdoc.asp?DDFDocuments/t/G/TBTN26/BDI788.docx", "https://docs.wto.org/imrd/directdoc.asp?DDFDocuments/t/G/TBTN26/BDI788.docx")</f>
        <v>https://docs.wto.org/imrd/directdoc.asp?DDFDocuments/t/G/TBTN26/BDI788.docx</v>
      </c>
      <c r="S309" t="str">
        <f>HYPERLINK("https://docs.wto.org/imrd/directdoc.asp?DDFDocuments/u/G/TBTN26/BDI788.docx", "https://docs.wto.org/imrd/directdoc.asp?DDFDocuments/u/G/TBTN26/BDI788.docx")</f>
        <v>https://docs.wto.org/imrd/directdoc.asp?DDFDocuments/u/G/TBTN26/BDI788.docx</v>
      </c>
      <c r="T309" t="str">
        <f>HYPERLINK("https://docs.wto.org/imrd/directdoc.asp?DDFDocuments/v/G/TBTN26/BDI788.docx", "https://docs.wto.org/imrd/directdoc.asp?DDFDocuments/v/G/TBTN26/BDI788.docx")</f>
        <v>https://docs.wto.org/imrd/directdoc.asp?DDFDocuments/v/G/TBTN26/BDI788.docx</v>
      </c>
      <c r="U309" t="s">
        <v>47</v>
      </c>
      <c r="V309" t="s">
        <v>47</v>
      </c>
      <c r="W309" t="s">
        <v>46</v>
      </c>
      <c r="X309" t="s">
        <v>47</v>
      </c>
      <c r="Y309" t="s">
        <v>47</v>
      </c>
      <c r="Z309" t="s">
        <v>47</v>
      </c>
      <c r="AA309" t="s">
        <v>47</v>
      </c>
      <c r="AB309" s="2" t="s">
        <v>1701</v>
      </c>
      <c r="AC309" t="s">
        <v>42</v>
      </c>
      <c r="AD309" t="s">
        <v>42</v>
      </c>
      <c r="AE309" t="s">
        <v>42</v>
      </c>
      <c r="AF309" t="s">
        <v>42</v>
      </c>
      <c r="AG309" t="s">
        <v>42</v>
      </c>
      <c r="AH309" s="2" t="s">
        <v>42</v>
      </c>
    </row>
    <row r="310" spans="1:34" ht="45" x14ac:dyDescent="0.25">
      <c r="A310" s="8" t="s">
        <v>1694</v>
      </c>
      <c r="B310" s="6" t="s">
        <v>192</v>
      </c>
      <c r="C310" s="7">
        <v>46188</v>
      </c>
      <c r="D310" s="9" t="str">
        <f>HYPERLINK("https://www.epingalert.org/en/Search?viewData= G/TBT/N/BDI/789, G/TBT/N/KEN/2079, G/TBT/N/RWA/1447, G/TBT/N/TZA/1626, G/TBT/N/UGA/2403"," G/TBT/N/BDI/789, G/TBT/N/KEN/2079, G/TBT/N/RWA/1447, G/TBT/N/TZA/1626, G/TBT/N/UGA/2403")</f>
        <v xml:space="preserve"> G/TBT/N/BDI/789, G/TBT/N/KEN/2079, G/TBT/N/RWA/1447, G/TBT/N/TZA/1626, G/TBT/N/UGA/2403</v>
      </c>
      <c r="E310" s="8" t="s">
        <v>1702</v>
      </c>
      <c r="F310" s="8" t="s">
        <v>1703</v>
      </c>
      <c r="G310" s="8" t="s">
        <v>1688</v>
      </c>
      <c r="H310" s="8" t="s">
        <v>131</v>
      </c>
      <c r="I310" s="8" t="s">
        <v>1689</v>
      </c>
      <c r="J310" s="8" t="s">
        <v>42</v>
      </c>
      <c r="K310" s="8" t="s">
        <v>42</v>
      </c>
      <c r="L310" s="6"/>
      <c r="M310" s="7">
        <v>46248</v>
      </c>
      <c r="N310" s="7" t="s">
        <v>76</v>
      </c>
      <c r="O310" s="7" t="s">
        <v>97</v>
      </c>
      <c r="P310" s="6" t="s">
        <v>44</v>
      </c>
      <c r="Q310" s="8" t="s">
        <v>1704</v>
      </c>
      <c r="R310" t="str">
        <f>HYPERLINK("https://docs.wto.org/imrd/directdoc.asp?DDFDocuments/t/G/TBTN26/BDI789.docx", "https://docs.wto.org/imrd/directdoc.asp?DDFDocuments/t/G/TBTN26/BDI789.docx")</f>
        <v>https://docs.wto.org/imrd/directdoc.asp?DDFDocuments/t/G/TBTN26/BDI789.docx</v>
      </c>
      <c r="S310" t="str">
        <f>HYPERLINK("https://docs.wto.org/imrd/directdoc.asp?DDFDocuments/u/G/TBTN26/BDI789.docx", "https://docs.wto.org/imrd/directdoc.asp?DDFDocuments/u/G/TBTN26/BDI789.docx")</f>
        <v>https://docs.wto.org/imrd/directdoc.asp?DDFDocuments/u/G/TBTN26/BDI789.docx</v>
      </c>
      <c r="T310" t="str">
        <f>HYPERLINK("https://docs.wto.org/imrd/directdoc.asp?DDFDocuments/v/G/TBTN26/BDI789.docx", "https://docs.wto.org/imrd/directdoc.asp?DDFDocuments/v/G/TBTN26/BDI789.docx")</f>
        <v>https://docs.wto.org/imrd/directdoc.asp?DDFDocuments/v/G/TBTN26/BDI789.docx</v>
      </c>
      <c r="U310" t="s">
        <v>47</v>
      </c>
      <c r="V310" t="s">
        <v>47</v>
      </c>
      <c r="W310" t="s">
        <v>46</v>
      </c>
      <c r="X310" t="s">
        <v>47</v>
      </c>
      <c r="Y310" t="s">
        <v>47</v>
      </c>
      <c r="Z310" t="s">
        <v>47</v>
      </c>
      <c r="AA310" t="s">
        <v>47</v>
      </c>
      <c r="AB310" s="2" t="s">
        <v>1705</v>
      </c>
      <c r="AC310" t="s">
        <v>42</v>
      </c>
      <c r="AD310" t="s">
        <v>42</v>
      </c>
      <c r="AE310" t="s">
        <v>42</v>
      </c>
      <c r="AF310" t="s">
        <v>42</v>
      </c>
      <c r="AG310" t="s">
        <v>42</v>
      </c>
      <c r="AH310" s="2" t="s">
        <v>42</v>
      </c>
    </row>
    <row r="311" spans="1:34" ht="45" x14ac:dyDescent="0.25">
      <c r="A311" s="8" t="s">
        <v>1694</v>
      </c>
      <c r="B311" s="6" t="s">
        <v>69</v>
      </c>
      <c r="C311" s="7">
        <v>46188</v>
      </c>
      <c r="D311" s="9" t="str">
        <f>HYPERLINK("https://www.epingalert.org/en/Search?viewData= G/TBT/N/BDI/789, G/TBT/N/KEN/2079, G/TBT/N/RWA/1447, G/TBT/N/TZA/1626, G/TBT/N/UGA/2403"," G/TBT/N/BDI/789, G/TBT/N/KEN/2079, G/TBT/N/RWA/1447, G/TBT/N/TZA/1626, G/TBT/N/UGA/2403")</f>
        <v xml:space="preserve"> G/TBT/N/BDI/789, G/TBT/N/KEN/2079, G/TBT/N/RWA/1447, G/TBT/N/TZA/1626, G/TBT/N/UGA/2403</v>
      </c>
      <c r="E311" s="8" t="s">
        <v>1702</v>
      </c>
      <c r="F311" s="8" t="s">
        <v>1703</v>
      </c>
      <c r="G311" s="8" t="s">
        <v>1688</v>
      </c>
      <c r="H311" s="8" t="s">
        <v>131</v>
      </c>
      <c r="I311" s="8" t="s">
        <v>1689</v>
      </c>
      <c r="J311" s="8" t="s">
        <v>42</v>
      </c>
      <c r="K311" s="8" t="s">
        <v>42</v>
      </c>
      <c r="L311" s="6"/>
      <c r="M311" s="7">
        <v>46248</v>
      </c>
      <c r="N311" s="7" t="s">
        <v>76</v>
      </c>
      <c r="O311" s="7" t="s">
        <v>97</v>
      </c>
      <c r="P311" s="6" t="s">
        <v>44</v>
      </c>
      <c r="Q311" s="8" t="s">
        <v>1704</v>
      </c>
      <c r="R311" t="str">
        <f>HYPERLINK("https://docs.wto.org/imrd/directdoc.asp?DDFDocuments/t/G/TBTN26/BDI789.docx", "https://docs.wto.org/imrd/directdoc.asp?DDFDocuments/t/G/TBTN26/BDI789.docx")</f>
        <v>https://docs.wto.org/imrd/directdoc.asp?DDFDocuments/t/G/TBTN26/BDI789.docx</v>
      </c>
      <c r="S311" t="str">
        <f>HYPERLINK("https://docs.wto.org/imrd/directdoc.asp?DDFDocuments/u/G/TBTN26/BDI789.docx", "https://docs.wto.org/imrd/directdoc.asp?DDFDocuments/u/G/TBTN26/BDI789.docx")</f>
        <v>https://docs.wto.org/imrd/directdoc.asp?DDFDocuments/u/G/TBTN26/BDI789.docx</v>
      </c>
      <c r="T311" t="str">
        <f>HYPERLINK("https://docs.wto.org/imrd/directdoc.asp?DDFDocuments/v/G/TBTN26/BDI789.docx", "https://docs.wto.org/imrd/directdoc.asp?DDFDocuments/v/G/TBTN26/BDI789.docx")</f>
        <v>https://docs.wto.org/imrd/directdoc.asp?DDFDocuments/v/G/TBTN26/BDI789.docx</v>
      </c>
      <c r="U311" t="s">
        <v>47</v>
      </c>
      <c r="V311" t="s">
        <v>47</v>
      </c>
      <c r="W311" t="s">
        <v>46</v>
      </c>
      <c r="X311" t="s">
        <v>47</v>
      </c>
      <c r="Y311" t="s">
        <v>47</v>
      </c>
      <c r="Z311" t="s">
        <v>47</v>
      </c>
      <c r="AA311" t="s">
        <v>47</v>
      </c>
      <c r="AB311" s="2" t="s">
        <v>1705</v>
      </c>
      <c r="AC311" t="s">
        <v>42</v>
      </c>
      <c r="AD311" t="s">
        <v>42</v>
      </c>
      <c r="AE311" t="s">
        <v>42</v>
      </c>
      <c r="AF311" t="s">
        <v>42</v>
      </c>
      <c r="AG311" t="s">
        <v>42</v>
      </c>
      <c r="AH311" s="2" t="s">
        <v>42</v>
      </c>
    </row>
    <row r="312" spans="1:34" ht="45" x14ac:dyDescent="0.25">
      <c r="A312" s="8" t="s">
        <v>1694</v>
      </c>
      <c r="B312" s="6" t="s">
        <v>201</v>
      </c>
      <c r="C312" s="7">
        <v>46188</v>
      </c>
      <c r="D312" s="9" t="str">
        <f>HYPERLINK("https://www.epingalert.org/en/Search?viewData= G/TBT/N/BDI/789, G/TBT/N/KEN/2079, G/TBT/N/RWA/1447, G/TBT/N/TZA/1626, G/TBT/N/UGA/2403"," G/TBT/N/BDI/789, G/TBT/N/KEN/2079, G/TBT/N/RWA/1447, G/TBT/N/TZA/1626, G/TBT/N/UGA/2403")</f>
        <v xml:space="preserve"> G/TBT/N/BDI/789, G/TBT/N/KEN/2079, G/TBT/N/RWA/1447, G/TBT/N/TZA/1626, G/TBT/N/UGA/2403</v>
      </c>
      <c r="E312" s="8" t="s">
        <v>1702</v>
      </c>
      <c r="F312" s="8" t="s">
        <v>1703</v>
      </c>
      <c r="G312" s="8" t="s">
        <v>1688</v>
      </c>
      <c r="H312" s="8" t="s">
        <v>131</v>
      </c>
      <c r="I312" s="8" t="s">
        <v>1689</v>
      </c>
      <c r="J312" s="8" t="s">
        <v>42</v>
      </c>
      <c r="K312" s="8" t="s">
        <v>42</v>
      </c>
      <c r="L312" s="6"/>
      <c r="M312" s="7">
        <v>46248</v>
      </c>
      <c r="N312" s="7" t="s">
        <v>76</v>
      </c>
      <c r="O312" s="7" t="s">
        <v>97</v>
      </c>
      <c r="P312" s="6" t="s">
        <v>44</v>
      </c>
      <c r="Q312" s="8" t="s">
        <v>1704</v>
      </c>
      <c r="R312" t="str">
        <f>HYPERLINK("https://docs.wto.org/imrd/directdoc.asp?DDFDocuments/t/G/TBTN26/BDI789.docx", "https://docs.wto.org/imrd/directdoc.asp?DDFDocuments/t/G/TBTN26/BDI789.docx")</f>
        <v>https://docs.wto.org/imrd/directdoc.asp?DDFDocuments/t/G/TBTN26/BDI789.docx</v>
      </c>
      <c r="S312" t="str">
        <f>HYPERLINK("https://docs.wto.org/imrd/directdoc.asp?DDFDocuments/u/G/TBTN26/BDI789.docx", "https://docs.wto.org/imrd/directdoc.asp?DDFDocuments/u/G/TBTN26/BDI789.docx")</f>
        <v>https://docs.wto.org/imrd/directdoc.asp?DDFDocuments/u/G/TBTN26/BDI789.docx</v>
      </c>
      <c r="T312" t="str">
        <f>HYPERLINK("https://docs.wto.org/imrd/directdoc.asp?DDFDocuments/v/G/TBTN26/BDI789.docx", "https://docs.wto.org/imrd/directdoc.asp?DDFDocuments/v/G/TBTN26/BDI789.docx")</f>
        <v>https://docs.wto.org/imrd/directdoc.asp?DDFDocuments/v/G/TBTN26/BDI789.docx</v>
      </c>
      <c r="U312" t="s">
        <v>47</v>
      </c>
      <c r="V312" t="s">
        <v>47</v>
      </c>
      <c r="W312" t="s">
        <v>46</v>
      </c>
      <c r="X312" t="s">
        <v>47</v>
      </c>
      <c r="Y312" t="s">
        <v>47</v>
      </c>
      <c r="Z312" t="s">
        <v>47</v>
      </c>
      <c r="AA312" t="s">
        <v>47</v>
      </c>
      <c r="AB312" s="2" t="s">
        <v>1705</v>
      </c>
      <c r="AC312" t="s">
        <v>42</v>
      </c>
      <c r="AD312" t="s">
        <v>42</v>
      </c>
      <c r="AE312" t="s">
        <v>42</v>
      </c>
      <c r="AF312" t="s">
        <v>42</v>
      </c>
      <c r="AG312" t="s">
        <v>42</v>
      </c>
      <c r="AH312" s="2" t="s">
        <v>42</v>
      </c>
    </row>
    <row r="313" spans="1:34" ht="45" x14ac:dyDescent="0.25">
      <c r="A313" s="8" t="s">
        <v>1694</v>
      </c>
      <c r="B313" s="6" t="s">
        <v>202</v>
      </c>
      <c r="C313" s="7">
        <v>46188</v>
      </c>
      <c r="D313" s="9" t="str">
        <f>HYPERLINK("https://www.epingalert.org/en/Search?viewData= G/TBT/N/BDI/789, G/TBT/N/KEN/2079, G/TBT/N/RWA/1447, G/TBT/N/TZA/1626, G/TBT/N/UGA/2403"," G/TBT/N/BDI/789, G/TBT/N/KEN/2079, G/TBT/N/RWA/1447, G/TBT/N/TZA/1626, G/TBT/N/UGA/2403")</f>
        <v xml:space="preserve"> G/TBT/N/BDI/789, G/TBT/N/KEN/2079, G/TBT/N/RWA/1447, G/TBT/N/TZA/1626, G/TBT/N/UGA/2403</v>
      </c>
      <c r="E313" s="8" t="s">
        <v>1702</v>
      </c>
      <c r="F313" s="8" t="s">
        <v>1703</v>
      </c>
      <c r="G313" s="8" t="s">
        <v>1688</v>
      </c>
      <c r="H313" s="8" t="s">
        <v>131</v>
      </c>
      <c r="I313" s="8" t="s">
        <v>1689</v>
      </c>
      <c r="J313" s="8" t="s">
        <v>42</v>
      </c>
      <c r="K313" s="8" t="s">
        <v>42</v>
      </c>
      <c r="L313" s="6"/>
      <c r="M313" s="7">
        <v>46248</v>
      </c>
      <c r="N313" s="7" t="s">
        <v>76</v>
      </c>
      <c r="O313" s="7" t="s">
        <v>97</v>
      </c>
      <c r="P313" s="6" t="s">
        <v>44</v>
      </c>
      <c r="Q313" s="8" t="s">
        <v>1704</v>
      </c>
      <c r="R313" t="str">
        <f>HYPERLINK("https://docs.wto.org/imrd/directdoc.asp?DDFDocuments/t/G/TBTN26/BDI789.docx", "https://docs.wto.org/imrd/directdoc.asp?DDFDocuments/t/G/TBTN26/BDI789.docx")</f>
        <v>https://docs.wto.org/imrd/directdoc.asp?DDFDocuments/t/G/TBTN26/BDI789.docx</v>
      </c>
      <c r="S313" t="str">
        <f>HYPERLINK("https://docs.wto.org/imrd/directdoc.asp?DDFDocuments/u/G/TBTN26/BDI789.docx", "https://docs.wto.org/imrd/directdoc.asp?DDFDocuments/u/G/TBTN26/BDI789.docx")</f>
        <v>https://docs.wto.org/imrd/directdoc.asp?DDFDocuments/u/G/TBTN26/BDI789.docx</v>
      </c>
      <c r="T313" t="str">
        <f>HYPERLINK("https://docs.wto.org/imrd/directdoc.asp?DDFDocuments/v/G/TBTN26/BDI789.docx", "https://docs.wto.org/imrd/directdoc.asp?DDFDocuments/v/G/TBTN26/BDI789.docx")</f>
        <v>https://docs.wto.org/imrd/directdoc.asp?DDFDocuments/v/G/TBTN26/BDI789.docx</v>
      </c>
      <c r="U313" t="s">
        <v>47</v>
      </c>
      <c r="V313" t="s">
        <v>47</v>
      </c>
      <c r="W313" t="s">
        <v>46</v>
      </c>
      <c r="X313" t="s">
        <v>47</v>
      </c>
      <c r="Y313" t="s">
        <v>47</v>
      </c>
      <c r="Z313" t="s">
        <v>47</v>
      </c>
      <c r="AA313" t="s">
        <v>47</v>
      </c>
      <c r="AB313" s="2" t="s">
        <v>1705</v>
      </c>
      <c r="AC313" t="s">
        <v>42</v>
      </c>
      <c r="AD313" t="s">
        <v>42</v>
      </c>
      <c r="AE313" t="s">
        <v>42</v>
      </c>
      <c r="AF313" t="s">
        <v>42</v>
      </c>
      <c r="AG313" t="s">
        <v>42</v>
      </c>
      <c r="AH313" s="2" t="s">
        <v>42</v>
      </c>
    </row>
    <row r="314" spans="1:34" ht="45" x14ac:dyDescent="0.25">
      <c r="A314" s="8" t="s">
        <v>1694</v>
      </c>
      <c r="B314" s="6" t="s">
        <v>203</v>
      </c>
      <c r="C314" s="7">
        <v>46188</v>
      </c>
      <c r="D314" s="9" t="str">
        <f>HYPERLINK("https://www.epingalert.org/en/Search?viewData= G/TBT/N/BDI/789, G/TBT/N/KEN/2079, G/TBT/N/RWA/1447, G/TBT/N/TZA/1626, G/TBT/N/UGA/2403"," G/TBT/N/BDI/789, G/TBT/N/KEN/2079, G/TBT/N/RWA/1447, G/TBT/N/TZA/1626, G/TBT/N/UGA/2403")</f>
        <v xml:space="preserve"> G/TBT/N/BDI/789, G/TBT/N/KEN/2079, G/TBT/N/RWA/1447, G/TBT/N/TZA/1626, G/TBT/N/UGA/2403</v>
      </c>
      <c r="E314" s="8" t="s">
        <v>1702</v>
      </c>
      <c r="F314" s="8" t="s">
        <v>1703</v>
      </c>
      <c r="G314" s="8" t="s">
        <v>1688</v>
      </c>
      <c r="H314" s="8" t="s">
        <v>131</v>
      </c>
      <c r="I314" s="8" t="s">
        <v>1689</v>
      </c>
      <c r="J314" s="8" t="s">
        <v>42</v>
      </c>
      <c r="K314" s="8" t="s">
        <v>42</v>
      </c>
      <c r="L314" s="6"/>
      <c r="M314" s="7">
        <v>46248</v>
      </c>
      <c r="N314" s="7" t="s">
        <v>76</v>
      </c>
      <c r="O314" s="7" t="s">
        <v>97</v>
      </c>
      <c r="P314" s="6" t="s">
        <v>44</v>
      </c>
      <c r="Q314" s="8" t="s">
        <v>1704</v>
      </c>
      <c r="R314" t="str">
        <f>HYPERLINK("https://docs.wto.org/imrd/directdoc.asp?DDFDocuments/t/G/TBTN26/BDI789.docx", "https://docs.wto.org/imrd/directdoc.asp?DDFDocuments/t/G/TBTN26/BDI789.docx")</f>
        <v>https://docs.wto.org/imrd/directdoc.asp?DDFDocuments/t/G/TBTN26/BDI789.docx</v>
      </c>
      <c r="S314" t="str">
        <f>HYPERLINK("https://docs.wto.org/imrd/directdoc.asp?DDFDocuments/u/G/TBTN26/BDI789.docx", "https://docs.wto.org/imrd/directdoc.asp?DDFDocuments/u/G/TBTN26/BDI789.docx")</f>
        <v>https://docs.wto.org/imrd/directdoc.asp?DDFDocuments/u/G/TBTN26/BDI789.docx</v>
      </c>
      <c r="T314" t="str">
        <f>HYPERLINK("https://docs.wto.org/imrd/directdoc.asp?DDFDocuments/v/G/TBTN26/BDI789.docx", "https://docs.wto.org/imrd/directdoc.asp?DDFDocuments/v/G/TBTN26/BDI789.docx")</f>
        <v>https://docs.wto.org/imrd/directdoc.asp?DDFDocuments/v/G/TBTN26/BDI789.docx</v>
      </c>
      <c r="U314" t="s">
        <v>47</v>
      </c>
      <c r="V314" t="s">
        <v>47</v>
      </c>
      <c r="W314" t="s">
        <v>46</v>
      </c>
      <c r="X314" t="s">
        <v>47</v>
      </c>
      <c r="Y314" t="s">
        <v>47</v>
      </c>
      <c r="Z314" t="s">
        <v>47</v>
      </c>
      <c r="AA314" t="s">
        <v>47</v>
      </c>
      <c r="AB314" s="2" t="s">
        <v>1705</v>
      </c>
      <c r="AC314" t="s">
        <v>42</v>
      </c>
      <c r="AD314" t="s">
        <v>42</v>
      </c>
      <c r="AE314" t="s">
        <v>42</v>
      </c>
      <c r="AF314" t="s">
        <v>42</v>
      </c>
      <c r="AG314" t="s">
        <v>42</v>
      </c>
      <c r="AH314" s="2" t="s">
        <v>42</v>
      </c>
    </row>
    <row r="315" spans="1:34" ht="45" x14ac:dyDescent="0.25">
      <c r="A315" s="8" t="s">
        <v>1694</v>
      </c>
      <c r="B315" s="6" t="s">
        <v>192</v>
      </c>
      <c r="C315" s="7">
        <v>46188</v>
      </c>
      <c r="D315" s="9" t="str">
        <f>HYPERLINK("https://www.epingalert.org/en/Search?viewData= G/TBT/N/BDI/790, G/TBT/N/KEN/2080, G/TBT/N/RWA/1448, G/TBT/N/TZA/1627, G/TBT/N/UGA/2404"," G/TBT/N/BDI/790, G/TBT/N/KEN/2080, G/TBT/N/RWA/1448, G/TBT/N/TZA/1627, G/TBT/N/UGA/2404")</f>
        <v xml:space="preserve"> G/TBT/N/BDI/790, G/TBT/N/KEN/2080, G/TBT/N/RWA/1448, G/TBT/N/TZA/1627, G/TBT/N/UGA/2404</v>
      </c>
      <c r="E315" s="8" t="s">
        <v>1706</v>
      </c>
      <c r="F315" s="8" t="s">
        <v>1707</v>
      </c>
      <c r="G315" s="8" t="s">
        <v>1688</v>
      </c>
      <c r="H315" s="8" t="s">
        <v>131</v>
      </c>
      <c r="I315" s="8" t="s">
        <v>1689</v>
      </c>
      <c r="J315" s="8" t="s">
        <v>42</v>
      </c>
      <c r="K315" s="8" t="s">
        <v>151</v>
      </c>
      <c r="L315" s="6"/>
      <c r="M315" s="7">
        <v>46248</v>
      </c>
      <c r="N315" s="7" t="s">
        <v>76</v>
      </c>
      <c r="O315" s="7" t="s">
        <v>97</v>
      </c>
      <c r="P315" s="6" t="s">
        <v>44</v>
      </c>
      <c r="Q315" s="8" t="s">
        <v>1708</v>
      </c>
      <c r="R315" t="str">
        <f>HYPERLINK("https://docs.wto.org/imrd/directdoc.asp?DDFDocuments/t/G/TBTN26/BDI790.docx", "https://docs.wto.org/imrd/directdoc.asp?DDFDocuments/t/G/TBTN26/BDI790.docx")</f>
        <v>https://docs.wto.org/imrd/directdoc.asp?DDFDocuments/t/G/TBTN26/BDI790.docx</v>
      </c>
      <c r="S315" t="str">
        <f>HYPERLINK("https://docs.wto.org/imrd/directdoc.asp?DDFDocuments/u/G/TBTN26/BDI790.docx", "https://docs.wto.org/imrd/directdoc.asp?DDFDocuments/u/G/TBTN26/BDI790.docx")</f>
        <v>https://docs.wto.org/imrd/directdoc.asp?DDFDocuments/u/G/TBTN26/BDI790.docx</v>
      </c>
      <c r="T315" t="str">
        <f>HYPERLINK("https://docs.wto.org/imrd/directdoc.asp?DDFDocuments/v/G/TBTN26/BDI790.docx", "https://docs.wto.org/imrd/directdoc.asp?DDFDocuments/v/G/TBTN26/BDI790.docx")</f>
        <v>https://docs.wto.org/imrd/directdoc.asp?DDFDocuments/v/G/TBTN26/BDI790.docx</v>
      </c>
      <c r="U315" t="s">
        <v>47</v>
      </c>
      <c r="V315" t="s">
        <v>47</v>
      </c>
      <c r="W315" t="s">
        <v>46</v>
      </c>
      <c r="X315" t="s">
        <v>47</v>
      </c>
      <c r="Y315" t="s">
        <v>47</v>
      </c>
      <c r="Z315" t="s">
        <v>47</v>
      </c>
      <c r="AA315" t="s">
        <v>47</v>
      </c>
      <c r="AB315" s="2" t="s">
        <v>1709</v>
      </c>
      <c r="AC315" t="s">
        <v>42</v>
      </c>
      <c r="AD315" t="s">
        <v>42</v>
      </c>
      <c r="AE315" t="s">
        <v>42</v>
      </c>
      <c r="AF315" t="s">
        <v>42</v>
      </c>
      <c r="AG315" t="s">
        <v>42</v>
      </c>
      <c r="AH315" s="2" t="s">
        <v>42</v>
      </c>
    </row>
    <row r="316" spans="1:34" ht="45" x14ac:dyDescent="0.25">
      <c r="A316" s="8" t="s">
        <v>1694</v>
      </c>
      <c r="B316" s="6" t="s">
        <v>69</v>
      </c>
      <c r="C316" s="7">
        <v>46188</v>
      </c>
      <c r="D316" s="9" t="str">
        <f>HYPERLINK("https://www.epingalert.org/en/Search?viewData= G/TBT/N/BDI/790, G/TBT/N/KEN/2080, G/TBT/N/RWA/1448, G/TBT/N/TZA/1627, G/TBT/N/UGA/2404"," G/TBT/N/BDI/790, G/TBT/N/KEN/2080, G/TBT/N/RWA/1448, G/TBT/N/TZA/1627, G/TBT/N/UGA/2404")</f>
        <v xml:space="preserve"> G/TBT/N/BDI/790, G/TBT/N/KEN/2080, G/TBT/N/RWA/1448, G/TBT/N/TZA/1627, G/TBT/N/UGA/2404</v>
      </c>
      <c r="E316" s="8" t="s">
        <v>1706</v>
      </c>
      <c r="F316" s="8" t="s">
        <v>1707</v>
      </c>
      <c r="G316" s="8" t="s">
        <v>1688</v>
      </c>
      <c r="H316" s="8" t="s">
        <v>131</v>
      </c>
      <c r="I316" s="8" t="s">
        <v>1689</v>
      </c>
      <c r="J316" s="8" t="s">
        <v>42</v>
      </c>
      <c r="K316" s="8" t="s">
        <v>151</v>
      </c>
      <c r="L316" s="6"/>
      <c r="M316" s="7">
        <v>46248</v>
      </c>
      <c r="N316" s="7" t="s">
        <v>76</v>
      </c>
      <c r="O316" s="7" t="s">
        <v>97</v>
      </c>
      <c r="P316" s="6" t="s">
        <v>44</v>
      </c>
      <c r="Q316" s="8" t="s">
        <v>1708</v>
      </c>
      <c r="R316" t="str">
        <f>HYPERLINK("https://docs.wto.org/imrd/directdoc.asp?DDFDocuments/t/G/TBTN26/BDI790.docx", "https://docs.wto.org/imrd/directdoc.asp?DDFDocuments/t/G/TBTN26/BDI790.docx")</f>
        <v>https://docs.wto.org/imrd/directdoc.asp?DDFDocuments/t/G/TBTN26/BDI790.docx</v>
      </c>
      <c r="S316" t="str">
        <f>HYPERLINK("https://docs.wto.org/imrd/directdoc.asp?DDFDocuments/u/G/TBTN26/BDI790.docx", "https://docs.wto.org/imrd/directdoc.asp?DDFDocuments/u/G/TBTN26/BDI790.docx")</f>
        <v>https://docs.wto.org/imrd/directdoc.asp?DDFDocuments/u/G/TBTN26/BDI790.docx</v>
      </c>
      <c r="T316" t="str">
        <f>HYPERLINK("https://docs.wto.org/imrd/directdoc.asp?DDFDocuments/v/G/TBTN26/BDI790.docx", "https://docs.wto.org/imrd/directdoc.asp?DDFDocuments/v/G/TBTN26/BDI790.docx")</f>
        <v>https://docs.wto.org/imrd/directdoc.asp?DDFDocuments/v/G/TBTN26/BDI790.docx</v>
      </c>
      <c r="U316" t="s">
        <v>47</v>
      </c>
      <c r="V316" t="s">
        <v>47</v>
      </c>
      <c r="W316" t="s">
        <v>46</v>
      </c>
      <c r="X316" t="s">
        <v>47</v>
      </c>
      <c r="Y316" t="s">
        <v>47</v>
      </c>
      <c r="Z316" t="s">
        <v>47</v>
      </c>
      <c r="AA316" t="s">
        <v>47</v>
      </c>
      <c r="AB316" s="2" t="s">
        <v>1709</v>
      </c>
      <c r="AC316" t="s">
        <v>42</v>
      </c>
      <c r="AD316" t="s">
        <v>42</v>
      </c>
      <c r="AE316" t="s">
        <v>42</v>
      </c>
      <c r="AF316" t="s">
        <v>42</v>
      </c>
      <c r="AG316" t="s">
        <v>42</v>
      </c>
      <c r="AH316" s="2" t="s">
        <v>42</v>
      </c>
    </row>
    <row r="317" spans="1:34" ht="45" x14ac:dyDescent="0.25">
      <c r="A317" s="8" t="s">
        <v>1694</v>
      </c>
      <c r="B317" s="6" t="s">
        <v>201</v>
      </c>
      <c r="C317" s="7">
        <v>46188</v>
      </c>
      <c r="D317" s="9" t="str">
        <f>HYPERLINK("https://www.epingalert.org/en/Search?viewData= G/TBT/N/BDI/790, G/TBT/N/KEN/2080, G/TBT/N/RWA/1448, G/TBT/N/TZA/1627, G/TBT/N/UGA/2404"," G/TBT/N/BDI/790, G/TBT/N/KEN/2080, G/TBT/N/RWA/1448, G/TBT/N/TZA/1627, G/TBT/N/UGA/2404")</f>
        <v xml:space="preserve"> G/TBT/N/BDI/790, G/TBT/N/KEN/2080, G/TBT/N/RWA/1448, G/TBT/N/TZA/1627, G/TBT/N/UGA/2404</v>
      </c>
      <c r="E317" s="8" t="s">
        <v>1706</v>
      </c>
      <c r="F317" s="8" t="s">
        <v>1707</v>
      </c>
      <c r="G317" s="8" t="s">
        <v>1688</v>
      </c>
      <c r="H317" s="8" t="s">
        <v>131</v>
      </c>
      <c r="I317" s="8" t="s">
        <v>1689</v>
      </c>
      <c r="J317" s="8" t="s">
        <v>42</v>
      </c>
      <c r="K317" s="8" t="s">
        <v>151</v>
      </c>
      <c r="L317" s="6"/>
      <c r="M317" s="7">
        <v>46248</v>
      </c>
      <c r="N317" s="7" t="s">
        <v>76</v>
      </c>
      <c r="O317" s="7" t="s">
        <v>97</v>
      </c>
      <c r="P317" s="6" t="s">
        <v>44</v>
      </c>
      <c r="Q317" s="8" t="s">
        <v>1708</v>
      </c>
      <c r="R317" t="str">
        <f>HYPERLINK("https://docs.wto.org/imrd/directdoc.asp?DDFDocuments/t/G/TBTN26/BDI790.docx", "https://docs.wto.org/imrd/directdoc.asp?DDFDocuments/t/G/TBTN26/BDI790.docx")</f>
        <v>https://docs.wto.org/imrd/directdoc.asp?DDFDocuments/t/G/TBTN26/BDI790.docx</v>
      </c>
      <c r="S317" t="str">
        <f>HYPERLINK("https://docs.wto.org/imrd/directdoc.asp?DDFDocuments/u/G/TBTN26/BDI790.docx", "https://docs.wto.org/imrd/directdoc.asp?DDFDocuments/u/G/TBTN26/BDI790.docx")</f>
        <v>https://docs.wto.org/imrd/directdoc.asp?DDFDocuments/u/G/TBTN26/BDI790.docx</v>
      </c>
      <c r="T317" t="str">
        <f>HYPERLINK("https://docs.wto.org/imrd/directdoc.asp?DDFDocuments/v/G/TBTN26/BDI790.docx", "https://docs.wto.org/imrd/directdoc.asp?DDFDocuments/v/G/TBTN26/BDI790.docx")</f>
        <v>https://docs.wto.org/imrd/directdoc.asp?DDFDocuments/v/G/TBTN26/BDI790.docx</v>
      </c>
      <c r="U317" t="s">
        <v>47</v>
      </c>
      <c r="V317" t="s">
        <v>47</v>
      </c>
      <c r="W317" t="s">
        <v>46</v>
      </c>
      <c r="X317" t="s">
        <v>47</v>
      </c>
      <c r="Y317" t="s">
        <v>47</v>
      </c>
      <c r="Z317" t="s">
        <v>47</v>
      </c>
      <c r="AA317" t="s">
        <v>47</v>
      </c>
      <c r="AB317" s="2" t="s">
        <v>1709</v>
      </c>
      <c r="AC317" t="s">
        <v>42</v>
      </c>
      <c r="AD317" t="s">
        <v>42</v>
      </c>
      <c r="AE317" t="s">
        <v>42</v>
      </c>
      <c r="AF317" t="s">
        <v>42</v>
      </c>
      <c r="AG317" t="s">
        <v>42</v>
      </c>
      <c r="AH317" s="2" t="s">
        <v>42</v>
      </c>
    </row>
    <row r="318" spans="1:34" ht="45" x14ac:dyDescent="0.25">
      <c r="A318" s="8" t="s">
        <v>1694</v>
      </c>
      <c r="B318" s="6" t="s">
        <v>202</v>
      </c>
      <c r="C318" s="7">
        <v>46188</v>
      </c>
      <c r="D318" s="9" t="str">
        <f>HYPERLINK("https://www.epingalert.org/en/Search?viewData= G/TBT/N/BDI/790, G/TBT/N/KEN/2080, G/TBT/N/RWA/1448, G/TBT/N/TZA/1627, G/TBT/N/UGA/2404"," G/TBT/N/BDI/790, G/TBT/N/KEN/2080, G/TBT/N/RWA/1448, G/TBT/N/TZA/1627, G/TBT/N/UGA/2404")</f>
        <v xml:space="preserve"> G/TBT/N/BDI/790, G/TBT/N/KEN/2080, G/TBT/N/RWA/1448, G/TBT/N/TZA/1627, G/TBT/N/UGA/2404</v>
      </c>
      <c r="E318" s="8" t="s">
        <v>1706</v>
      </c>
      <c r="F318" s="8" t="s">
        <v>1707</v>
      </c>
      <c r="G318" s="8" t="s">
        <v>1688</v>
      </c>
      <c r="H318" s="8" t="s">
        <v>131</v>
      </c>
      <c r="I318" s="8" t="s">
        <v>1689</v>
      </c>
      <c r="J318" s="8" t="s">
        <v>42</v>
      </c>
      <c r="K318" s="8" t="s">
        <v>151</v>
      </c>
      <c r="L318" s="6"/>
      <c r="M318" s="7">
        <v>46248</v>
      </c>
      <c r="N318" s="7" t="s">
        <v>76</v>
      </c>
      <c r="O318" s="7" t="s">
        <v>97</v>
      </c>
      <c r="P318" s="6" t="s">
        <v>44</v>
      </c>
      <c r="Q318" s="8" t="s">
        <v>1708</v>
      </c>
      <c r="R318" t="str">
        <f>HYPERLINK("https://docs.wto.org/imrd/directdoc.asp?DDFDocuments/t/G/TBTN26/BDI790.docx", "https://docs.wto.org/imrd/directdoc.asp?DDFDocuments/t/G/TBTN26/BDI790.docx")</f>
        <v>https://docs.wto.org/imrd/directdoc.asp?DDFDocuments/t/G/TBTN26/BDI790.docx</v>
      </c>
      <c r="S318" t="str">
        <f>HYPERLINK("https://docs.wto.org/imrd/directdoc.asp?DDFDocuments/u/G/TBTN26/BDI790.docx", "https://docs.wto.org/imrd/directdoc.asp?DDFDocuments/u/G/TBTN26/BDI790.docx")</f>
        <v>https://docs.wto.org/imrd/directdoc.asp?DDFDocuments/u/G/TBTN26/BDI790.docx</v>
      </c>
      <c r="T318" t="str">
        <f>HYPERLINK("https://docs.wto.org/imrd/directdoc.asp?DDFDocuments/v/G/TBTN26/BDI790.docx", "https://docs.wto.org/imrd/directdoc.asp?DDFDocuments/v/G/TBTN26/BDI790.docx")</f>
        <v>https://docs.wto.org/imrd/directdoc.asp?DDFDocuments/v/G/TBTN26/BDI790.docx</v>
      </c>
      <c r="U318" t="s">
        <v>47</v>
      </c>
      <c r="V318" t="s">
        <v>47</v>
      </c>
      <c r="W318" t="s">
        <v>46</v>
      </c>
      <c r="X318" t="s">
        <v>47</v>
      </c>
      <c r="Y318" t="s">
        <v>47</v>
      </c>
      <c r="Z318" t="s">
        <v>47</v>
      </c>
      <c r="AA318" t="s">
        <v>47</v>
      </c>
      <c r="AB318" s="2" t="s">
        <v>1709</v>
      </c>
      <c r="AC318" t="s">
        <v>42</v>
      </c>
      <c r="AD318" t="s">
        <v>42</v>
      </c>
      <c r="AE318" t="s">
        <v>42</v>
      </c>
      <c r="AF318" t="s">
        <v>42</v>
      </c>
      <c r="AG318" t="s">
        <v>42</v>
      </c>
      <c r="AH318" s="2" t="s">
        <v>42</v>
      </c>
    </row>
    <row r="319" spans="1:34" ht="45" x14ac:dyDescent="0.25">
      <c r="A319" s="8" t="s">
        <v>1694</v>
      </c>
      <c r="B319" s="6" t="s">
        <v>203</v>
      </c>
      <c r="C319" s="7">
        <v>46188</v>
      </c>
      <c r="D319" s="9" t="str">
        <f>HYPERLINK("https://www.epingalert.org/en/Search?viewData= G/TBT/N/BDI/790, G/TBT/N/KEN/2080, G/TBT/N/RWA/1448, G/TBT/N/TZA/1627, G/TBT/N/UGA/2404"," G/TBT/N/BDI/790, G/TBT/N/KEN/2080, G/TBT/N/RWA/1448, G/TBT/N/TZA/1627, G/TBT/N/UGA/2404")</f>
        <v xml:space="preserve"> G/TBT/N/BDI/790, G/TBT/N/KEN/2080, G/TBT/N/RWA/1448, G/TBT/N/TZA/1627, G/TBT/N/UGA/2404</v>
      </c>
      <c r="E319" s="8" t="s">
        <v>1706</v>
      </c>
      <c r="F319" s="8" t="s">
        <v>1707</v>
      </c>
      <c r="G319" s="8" t="s">
        <v>1688</v>
      </c>
      <c r="H319" s="8" t="s">
        <v>131</v>
      </c>
      <c r="I319" s="8" t="s">
        <v>1689</v>
      </c>
      <c r="J319" s="8" t="s">
        <v>42</v>
      </c>
      <c r="K319" s="8" t="s">
        <v>151</v>
      </c>
      <c r="L319" s="6"/>
      <c r="M319" s="7">
        <v>46248</v>
      </c>
      <c r="N319" s="7" t="s">
        <v>76</v>
      </c>
      <c r="O319" s="7" t="s">
        <v>97</v>
      </c>
      <c r="P319" s="6" t="s">
        <v>44</v>
      </c>
      <c r="Q319" s="8" t="s">
        <v>1708</v>
      </c>
      <c r="R319" t="str">
        <f>HYPERLINK("https://docs.wto.org/imrd/directdoc.asp?DDFDocuments/t/G/TBTN26/BDI790.docx", "https://docs.wto.org/imrd/directdoc.asp?DDFDocuments/t/G/TBTN26/BDI790.docx")</f>
        <v>https://docs.wto.org/imrd/directdoc.asp?DDFDocuments/t/G/TBTN26/BDI790.docx</v>
      </c>
      <c r="S319" t="str">
        <f>HYPERLINK("https://docs.wto.org/imrd/directdoc.asp?DDFDocuments/u/G/TBTN26/BDI790.docx", "https://docs.wto.org/imrd/directdoc.asp?DDFDocuments/u/G/TBTN26/BDI790.docx")</f>
        <v>https://docs.wto.org/imrd/directdoc.asp?DDFDocuments/u/G/TBTN26/BDI790.docx</v>
      </c>
      <c r="T319" t="str">
        <f>HYPERLINK("https://docs.wto.org/imrd/directdoc.asp?DDFDocuments/v/G/TBTN26/BDI790.docx", "https://docs.wto.org/imrd/directdoc.asp?DDFDocuments/v/G/TBTN26/BDI790.docx")</f>
        <v>https://docs.wto.org/imrd/directdoc.asp?DDFDocuments/v/G/TBTN26/BDI790.docx</v>
      </c>
      <c r="U319" t="s">
        <v>47</v>
      </c>
      <c r="V319" t="s">
        <v>47</v>
      </c>
      <c r="W319" t="s">
        <v>46</v>
      </c>
      <c r="X319" t="s">
        <v>47</v>
      </c>
      <c r="Y319" t="s">
        <v>47</v>
      </c>
      <c r="Z319" t="s">
        <v>47</v>
      </c>
      <c r="AA319" t="s">
        <v>47</v>
      </c>
      <c r="AB319" s="2" t="s">
        <v>1709</v>
      </c>
      <c r="AC319" t="s">
        <v>42</v>
      </c>
      <c r="AD319" t="s">
        <v>42</v>
      </c>
      <c r="AE319" t="s">
        <v>42</v>
      </c>
      <c r="AF319" t="s">
        <v>42</v>
      </c>
      <c r="AG319" t="s">
        <v>42</v>
      </c>
      <c r="AH319" s="2" t="s">
        <v>42</v>
      </c>
    </row>
    <row r="320" spans="1:34" ht="45" x14ac:dyDescent="0.25">
      <c r="A320" s="8" t="s">
        <v>1694</v>
      </c>
      <c r="B320" s="6" t="s">
        <v>192</v>
      </c>
      <c r="C320" s="7">
        <v>46188</v>
      </c>
      <c r="D320" s="9" t="str">
        <f>HYPERLINK("https://www.epingalert.org/en/Search?viewData= G/TBT/N/BDI/791, G/TBT/N/KEN/2081, G/TBT/N/RWA/1449, G/TBT/N/TZA/1628, G/TBT/N/UGA/2405"," G/TBT/N/BDI/791, G/TBT/N/KEN/2081, G/TBT/N/RWA/1449, G/TBT/N/TZA/1628, G/TBT/N/UGA/2405")</f>
        <v xml:space="preserve"> G/TBT/N/BDI/791, G/TBT/N/KEN/2081, G/TBT/N/RWA/1449, G/TBT/N/TZA/1628, G/TBT/N/UGA/2405</v>
      </c>
      <c r="E320" s="8" t="s">
        <v>1710</v>
      </c>
      <c r="F320" s="8" t="s">
        <v>1711</v>
      </c>
      <c r="G320" s="8" t="s">
        <v>1688</v>
      </c>
      <c r="H320" s="8" t="s">
        <v>131</v>
      </c>
      <c r="I320" s="8" t="s">
        <v>1689</v>
      </c>
      <c r="J320" s="8" t="s">
        <v>42</v>
      </c>
      <c r="K320" s="8" t="s">
        <v>151</v>
      </c>
      <c r="L320" s="6"/>
      <c r="M320" s="7">
        <v>46248</v>
      </c>
      <c r="N320" s="7" t="s">
        <v>76</v>
      </c>
      <c r="O320" s="7" t="s">
        <v>97</v>
      </c>
      <c r="P320" s="6" t="s">
        <v>44</v>
      </c>
      <c r="Q320" s="8" t="s">
        <v>1712</v>
      </c>
      <c r="R320" t="str">
        <f>HYPERLINK("https://docs.wto.org/imrd/directdoc.asp?DDFDocuments/t/G/TBTN26/BDI791.docx", "https://docs.wto.org/imrd/directdoc.asp?DDFDocuments/t/G/TBTN26/BDI791.docx")</f>
        <v>https://docs.wto.org/imrd/directdoc.asp?DDFDocuments/t/G/TBTN26/BDI791.docx</v>
      </c>
      <c r="S320" t="str">
        <f>HYPERLINK("https://docs.wto.org/imrd/directdoc.asp?DDFDocuments/u/G/TBTN26/BDI791.docx", "https://docs.wto.org/imrd/directdoc.asp?DDFDocuments/u/G/TBTN26/BDI791.docx")</f>
        <v>https://docs.wto.org/imrd/directdoc.asp?DDFDocuments/u/G/TBTN26/BDI791.docx</v>
      </c>
      <c r="T320" t="str">
        <f>HYPERLINK("https://docs.wto.org/imrd/directdoc.asp?DDFDocuments/v/G/TBTN26/BDI791.docx", "https://docs.wto.org/imrd/directdoc.asp?DDFDocuments/v/G/TBTN26/BDI791.docx")</f>
        <v>https://docs.wto.org/imrd/directdoc.asp?DDFDocuments/v/G/TBTN26/BDI791.docx</v>
      </c>
      <c r="U320" t="s">
        <v>47</v>
      </c>
      <c r="V320" t="s">
        <v>47</v>
      </c>
      <c r="W320" t="s">
        <v>46</v>
      </c>
      <c r="X320" t="s">
        <v>47</v>
      </c>
      <c r="Y320" t="s">
        <v>47</v>
      </c>
      <c r="Z320" t="s">
        <v>47</v>
      </c>
      <c r="AA320" t="s">
        <v>47</v>
      </c>
      <c r="AB320" s="2" t="s">
        <v>1713</v>
      </c>
      <c r="AC320" t="s">
        <v>42</v>
      </c>
      <c r="AD320" t="s">
        <v>42</v>
      </c>
      <c r="AE320" t="s">
        <v>42</v>
      </c>
      <c r="AF320" t="s">
        <v>42</v>
      </c>
      <c r="AG320" t="s">
        <v>42</v>
      </c>
      <c r="AH320" s="2" t="s">
        <v>42</v>
      </c>
    </row>
    <row r="321" spans="1:34" ht="45" x14ac:dyDescent="0.25">
      <c r="A321" s="8" t="s">
        <v>1694</v>
      </c>
      <c r="B321" s="6" t="s">
        <v>69</v>
      </c>
      <c r="C321" s="7">
        <v>46188</v>
      </c>
      <c r="D321" s="9" t="str">
        <f>HYPERLINK("https://www.epingalert.org/en/Search?viewData= G/TBT/N/BDI/791, G/TBT/N/KEN/2081, G/TBT/N/RWA/1449, G/TBT/N/TZA/1628, G/TBT/N/UGA/2405"," G/TBT/N/BDI/791, G/TBT/N/KEN/2081, G/TBT/N/RWA/1449, G/TBT/N/TZA/1628, G/TBT/N/UGA/2405")</f>
        <v xml:space="preserve"> G/TBT/N/BDI/791, G/TBT/N/KEN/2081, G/TBT/N/RWA/1449, G/TBT/N/TZA/1628, G/TBT/N/UGA/2405</v>
      </c>
      <c r="E321" s="8" t="s">
        <v>1710</v>
      </c>
      <c r="F321" s="8" t="s">
        <v>1711</v>
      </c>
      <c r="G321" s="8" t="s">
        <v>1688</v>
      </c>
      <c r="H321" s="8" t="s">
        <v>131</v>
      </c>
      <c r="I321" s="8" t="s">
        <v>1689</v>
      </c>
      <c r="J321" s="8" t="s">
        <v>42</v>
      </c>
      <c r="K321" s="8" t="s">
        <v>151</v>
      </c>
      <c r="L321" s="6"/>
      <c r="M321" s="7">
        <v>46248</v>
      </c>
      <c r="N321" s="7" t="s">
        <v>76</v>
      </c>
      <c r="O321" s="7" t="s">
        <v>97</v>
      </c>
      <c r="P321" s="6" t="s">
        <v>44</v>
      </c>
      <c r="Q321" s="8" t="s">
        <v>1712</v>
      </c>
      <c r="R321" t="str">
        <f>HYPERLINK("https://docs.wto.org/imrd/directdoc.asp?DDFDocuments/t/G/TBTN26/BDI791.docx", "https://docs.wto.org/imrd/directdoc.asp?DDFDocuments/t/G/TBTN26/BDI791.docx")</f>
        <v>https://docs.wto.org/imrd/directdoc.asp?DDFDocuments/t/G/TBTN26/BDI791.docx</v>
      </c>
      <c r="S321" t="str">
        <f>HYPERLINK("https://docs.wto.org/imrd/directdoc.asp?DDFDocuments/u/G/TBTN26/BDI791.docx", "https://docs.wto.org/imrd/directdoc.asp?DDFDocuments/u/G/TBTN26/BDI791.docx")</f>
        <v>https://docs.wto.org/imrd/directdoc.asp?DDFDocuments/u/G/TBTN26/BDI791.docx</v>
      </c>
      <c r="T321" t="str">
        <f>HYPERLINK("https://docs.wto.org/imrd/directdoc.asp?DDFDocuments/v/G/TBTN26/BDI791.docx", "https://docs.wto.org/imrd/directdoc.asp?DDFDocuments/v/G/TBTN26/BDI791.docx")</f>
        <v>https://docs.wto.org/imrd/directdoc.asp?DDFDocuments/v/G/TBTN26/BDI791.docx</v>
      </c>
      <c r="U321" t="s">
        <v>47</v>
      </c>
      <c r="V321" t="s">
        <v>47</v>
      </c>
      <c r="W321" t="s">
        <v>46</v>
      </c>
      <c r="X321" t="s">
        <v>47</v>
      </c>
      <c r="Y321" t="s">
        <v>47</v>
      </c>
      <c r="Z321" t="s">
        <v>47</v>
      </c>
      <c r="AA321" t="s">
        <v>47</v>
      </c>
      <c r="AB321" s="2" t="s">
        <v>1713</v>
      </c>
      <c r="AC321" t="s">
        <v>42</v>
      </c>
      <c r="AD321" t="s">
        <v>42</v>
      </c>
      <c r="AE321" t="s">
        <v>42</v>
      </c>
      <c r="AF321" t="s">
        <v>42</v>
      </c>
      <c r="AG321" t="s">
        <v>42</v>
      </c>
      <c r="AH321" s="2" t="s">
        <v>42</v>
      </c>
    </row>
    <row r="322" spans="1:34" ht="45" x14ac:dyDescent="0.25">
      <c r="A322" s="8" t="s">
        <v>1694</v>
      </c>
      <c r="B322" s="6" t="s">
        <v>201</v>
      </c>
      <c r="C322" s="7">
        <v>46188</v>
      </c>
      <c r="D322" s="9" t="str">
        <f>HYPERLINK("https://www.epingalert.org/en/Search?viewData= G/TBT/N/BDI/791, G/TBT/N/KEN/2081, G/TBT/N/RWA/1449, G/TBT/N/TZA/1628, G/TBT/N/UGA/2405"," G/TBT/N/BDI/791, G/TBT/N/KEN/2081, G/TBT/N/RWA/1449, G/TBT/N/TZA/1628, G/TBT/N/UGA/2405")</f>
        <v xml:space="preserve"> G/TBT/N/BDI/791, G/TBT/N/KEN/2081, G/TBT/N/RWA/1449, G/TBT/N/TZA/1628, G/TBT/N/UGA/2405</v>
      </c>
      <c r="E322" s="8" t="s">
        <v>1710</v>
      </c>
      <c r="F322" s="8" t="s">
        <v>1711</v>
      </c>
      <c r="G322" s="8" t="s">
        <v>1688</v>
      </c>
      <c r="H322" s="8" t="s">
        <v>131</v>
      </c>
      <c r="I322" s="8" t="s">
        <v>1689</v>
      </c>
      <c r="J322" s="8" t="s">
        <v>42</v>
      </c>
      <c r="K322" s="8" t="s">
        <v>151</v>
      </c>
      <c r="L322" s="6"/>
      <c r="M322" s="7">
        <v>46248</v>
      </c>
      <c r="N322" s="7" t="s">
        <v>76</v>
      </c>
      <c r="O322" s="7" t="s">
        <v>97</v>
      </c>
      <c r="P322" s="6" t="s">
        <v>44</v>
      </c>
      <c r="Q322" s="8" t="s">
        <v>1712</v>
      </c>
      <c r="R322" t="str">
        <f>HYPERLINK("https://docs.wto.org/imrd/directdoc.asp?DDFDocuments/t/G/TBTN26/BDI791.docx", "https://docs.wto.org/imrd/directdoc.asp?DDFDocuments/t/G/TBTN26/BDI791.docx")</f>
        <v>https://docs.wto.org/imrd/directdoc.asp?DDFDocuments/t/G/TBTN26/BDI791.docx</v>
      </c>
      <c r="S322" t="str">
        <f>HYPERLINK("https://docs.wto.org/imrd/directdoc.asp?DDFDocuments/u/G/TBTN26/BDI791.docx", "https://docs.wto.org/imrd/directdoc.asp?DDFDocuments/u/G/TBTN26/BDI791.docx")</f>
        <v>https://docs.wto.org/imrd/directdoc.asp?DDFDocuments/u/G/TBTN26/BDI791.docx</v>
      </c>
      <c r="T322" t="str">
        <f>HYPERLINK("https://docs.wto.org/imrd/directdoc.asp?DDFDocuments/v/G/TBTN26/BDI791.docx", "https://docs.wto.org/imrd/directdoc.asp?DDFDocuments/v/G/TBTN26/BDI791.docx")</f>
        <v>https://docs.wto.org/imrd/directdoc.asp?DDFDocuments/v/G/TBTN26/BDI791.docx</v>
      </c>
      <c r="U322" t="s">
        <v>47</v>
      </c>
      <c r="V322" t="s">
        <v>47</v>
      </c>
      <c r="W322" t="s">
        <v>46</v>
      </c>
      <c r="X322" t="s">
        <v>47</v>
      </c>
      <c r="Y322" t="s">
        <v>47</v>
      </c>
      <c r="Z322" t="s">
        <v>47</v>
      </c>
      <c r="AA322" t="s">
        <v>47</v>
      </c>
      <c r="AB322" s="2" t="s">
        <v>1713</v>
      </c>
      <c r="AC322" t="s">
        <v>42</v>
      </c>
      <c r="AD322" t="s">
        <v>42</v>
      </c>
      <c r="AE322" t="s">
        <v>42</v>
      </c>
      <c r="AF322" t="s">
        <v>42</v>
      </c>
      <c r="AG322" t="s">
        <v>42</v>
      </c>
      <c r="AH322" s="2" t="s">
        <v>42</v>
      </c>
    </row>
    <row r="323" spans="1:34" ht="45" x14ac:dyDescent="0.25">
      <c r="A323" s="8" t="s">
        <v>1694</v>
      </c>
      <c r="B323" s="6" t="s">
        <v>202</v>
      </c>
      <c r="C323" s="7">
        <v>46188</v>
      </c>
      <c r="D323" s="9" t="str">
        <f>HYPERLINK("https://www.epingalert.org/en/Search?viewData= G/TBT/N/BDI/791, G/TBT/N/KEN/2081, G/TBT/N/RWA/1449, G/TBT/N/TZA/1628, G/TBT/N/UGA/2405"," G/TBT/N/BDI/791, G/TBT/N/KEN/2081, G/TBT/N/RWA/1449, G/TBT/N/TZA/1628, G/TBT/N/UGA/2405")</f>
        <v xml:space="preserve"> G/TBT/N/BDI/791, G/TBT/N/KEN/2081, G/TBT/N/RWA/1449, G/TBT/N/TZA/1628, G/TBT/N/UGA/2405</v>
      </c>
      <c r="E323" s="8" t="s">
        <v>1710</v>
      </c>
      <c r="F323" s="8" t="s">
        <v>1711</v>
      </c>
      <c r="G323" s="8" t="s">
        <v>1688</v>
      </c>
      <c r="H323" s="8" t="s">
        <v>131</v>
      </c>
      <c r="I323" s="8" t="s">
        <v>1689</v>
      </c>
      <c r="J323" s="8" t="s">
        <v>42</v>
      </c>
      <c r="K323" s="8" t="s">
        <v>151</v>
      </c>
      <c r="L323" s="6"/>
      <c r="M323" s="7">
        <v>46248</v>
      </c>
      <c r="N323" s="7" t="s">
        <v>76</v>
      </c>
      <c r="O323" s="7" t="s">
        <v>97</v>
      </c>
      <c r="P323" s="6" t="s">
        <v>44</v>
      </c>
      <c r="Q323" s="8" t="s">
        <v>1712</v>
      </c>
      <c r="R323" t="str">
        <f>HYPERLINK("https://docs.wto.org/imrd/directdoc.asp?DDFDocuments/t/G/TBTN26/BDI791.docx", "https://docs.wto.org/imrd/directdoc.asp?DDFDocuments/t/G/TBTN26/BDI791.docx")</f>
        <v>https://docs.wto.org/imrd/directdoc.asp?DDFDocuments/t/G/TBTN26/BDI791.docx</v>
      </c>
      <c r="S323" t="str">
        <f>HYPERLINK("https://docs.wto.org/imrd/directdoc.asp?DDFDocuments/u/G/TBTN26/BDI791.docx", "https://docs.wto.org/imrd/directdoc.asp?DDFDocuments/u/G/TBTN26/BDI791.docx")</f>
        <v>https://docs.wto.org/imrd/directdoc.asp?DDFDocuments/u/G/TBTN26/BDI791.docx</v>
      </c>
      <c r="T323" t="str">
        <f>HYPERLINK("https://docs.wto.org/imrd/directdoc.asp?DDFDocuments/v/G/TBTN26/BDI791.docx", "https://docs.wto.org/imrd/directdoc.asp?DDFDocuments/v/G/TBTN26/BDI791.docx")</f>
        <v>https://docs.wto.org/imrd/directdoc.asp?DDFDocuments/v/G/TBTN26/BDI791.docx</v>
      </c>
      <c r="U323" t="s">
        <v>47</v>
      </c>
      <c r="V323" t="s">
        <v>47</v>
      </c>
      <c r="W323" t="s">
        <v>46</v>
      </c>
      <c r="X323" t="s">
        <v>47</v>
      </c>
      <c r="Y323" t="s">
        <v>47</v>
      </c>
      <c r="Z323" t="s">
        <v>47</v>
      </c>
      <c r="AA323" t="s">
        <v>47</v>
      </c>
      <c r="AB323" s="2" t="s">
        <v>1713</v>
      </c>
      <c r="AC323" t="s">
        <v>42</v>
      </c>
      <c r="AD323" t="s">
        <v>42</v>
      </c>
      <c r="AE323" t="s">
        <v>42</v>
      </c>
      <c r="AF323" t="s">
        <v>42</v>
      </c>
      <c r="AG323" t="s">
        <v>42</v>
      </c>
      <c r="AH323" s="2" t="s">
        <v>42</v>
      </c>
    </row>
    <row r="324" spans="1:34" ht="45" x14ac:dyDescent="0.25">
      <c r="A324" s="8" t="s">
        <v>1694</v>
      </c>
      <c r="B324" s="6" t="s">
        <v>203</v>
      </c>
      <c r="C324" s="7">
        <v>46188</v>
      </c>
      <c r="D324" s="9" t="str">
        <f>HYPERLINK("https://www.epingalert.org/en/Search?viewData= G/TBT/N/BDI/791, G/TBT/N/KEN/2081, G/TBT/N/RWA/1449, G/TBT/N/TZA/1628, G/TBT/N/UGA/2405"," G/TBT/N/BDI/791, G/TBT/N/KEN/2081, G/TBT/N/RWA/1449, G/TBT/N/TZA/1628, G/TBT/N/UGA/2405")</f>
        <v xml:space="preserve"> G/TBT/N/BDI/791, G/TBT/N/KEN/2081, G/TBT/N/RWA/1449, G/TBT/N/TZA/1628, G/TBT/N/UGA/2405</v>
      </c>
      <c r="E324" s="8" t="s">
        <v>1710</v>
      </c>
      <c r="F324" s="8" t="s">
        <v>1711</v>
      </c>
      <c r="G324" s="8" t="s">
        <v>1688</v>
      </c>
      <c r="H324" s="8" t="s">
        <v>131</v>
      </c>
      <c r="I324" s="8" t="s">
        <v>1689</v>
      </c>
      <c r="J324" s="8" t="s">
        <v>42</v>
      </c>
      <c r="K324" s="8" t="s">
        <v>151</v>
      </c>
      <c r="L324" s="6"/>
      <c r="M324" s="7">
        <v>46248</v>
      </c>
      <c r="N324" s="7" t="s">
        <v>76</v>
      </c>
      <c r="O324" s="7" t="s">
        <v>97</v>
      </c>
      <c r="P324" s="6" t="s">
        <v>44</v>
      </c>
      <c r="Q324" s="8" t="s">
        <v>1712</v>
      </c>
      <c r="R324" t="str">
        <f>HYPERLINK("https://docs.wto.org/imrd/directdoc.asp?DDFDocuments/t/G/TBTN26/BDI791.docx", "https://docs.wto.org/imrd/directdoc.asp?DDFDocuments/t/G/TBTN26/BDI791.docx")</f>
        <v>https://docs.wto.org/imrd/directdoc.asp?DDFDocuments/t/G/TBTN26/BDI791.docx</v>
      </c>
      <c r="S324" t="str">
        <f>HYPERLINK("https://docs.wto.org/imrd/directdoc.asp?DDFDocuments/u/G/TBTN26/BDI791.docx", "https://docs.wto.org/imrd/directdoc.asp?DDFDocuments/u/G/TBTN26/BDI791.docx")</f>
        <v>https://docs.wto.org/imrd/directdoc.asp?DDFDocuments/u/G/TBTN26/BDI791.docx</v>
      </c>
      <c r="T324" t="str">
        <f>HYPERLINK("https://docs.wto.org/imrd/directdoc.asp?DDFDocuments/v/G/TBTN26/BDI791.docx", "https://docs.wto.org/imrd/directdoc.asp?DDFDocuments/v/G/TBTN26/BDI791.docx")</f>
        <v>https://docs.wto.org/imrd/directdoc.asp?DDFDocuments/v/G/TBTN26/BDI791.docx</v>
      </c>
      <c r="U324" t="s">
        <v>47</v>
      </c>
      <c r="V324" t="s">
        <v>47</v>
      </c>
      <c r="W324" t="s">
        <v>46</v>
      </c>
      <c r="X324" t="s">
        <v>47</v>
      </c>
      <c r="Y324" t="s">
        <v>47</v>
      </c>
      <c r="Z324" t="s">
        <v>47</v>
      </c>
      <c r="AA324" t="s">
        <v>47</v>
      </c>
      <c r="AB324" s="2" t="s">
        <v>1713</v>
      </c>
      <c r="AC324" t="s">
        <v>42</v>
      </c>
      <c r="AD324" t="s">
        <v>42</v>
      </c>
      <c r="AE324" t="s">
        <v>42</v>
      </c>
      <c r="AF324" t="s">
        <v>42</v>
      </c>
      <c r="AG324" t="s">
        <v>42</v>
      </c>
      <c r="AH324" s="2" t="s">
        <v>42</v>
      </c>
    </row>
    <row r="325" spans="1:34" ht="45" x14ac:dyDescent="0.25">
      <c r="A325" s="8" t="s">
        <v>1694</v>
      </c>
      <c r="B325" s="6" t="s">
        <v>192</v>
      </c>
      <c r="C325" s="7">
        <v>46188</v>
      </c>
      <c r="D325" s="9" t="str">
        <f>HYPERLINK("https://www.epingalert.org/en/Search?viewData= G/TBT/N/BDI/792, G/TBT/N/KEN/2082, G/TBT/N/RWA/1450, G/TBT/N/TZA/1629, G/TBT/N/UGA/2406"," G/TBT/N/BDI/792, G/TBT/N/KEN/2082, G/TBT/N/RWA/1450, G/TBT/N/TZA/1629, G/TBT/N/UGA/2406")</f>
        <v xml:space="preserve"> G/TBT/N/BDI/792, G/TBT/N/KEN/2082, G/TBT/N/RWA/1450, G/TBT/N/TZA/1629, G/TBT/N/UGA/2406</v>
      </c>
      <c r="E325" s="8" t="s">
        <v>1714</v>
      </c>
      <c r="F325" s="8" t="s">
        <v>1715</v>
      </c>
      <c r="G325" s="8" t="s">
        <v>1688</v>
      </c>
      <c r="H325" s="8" t="s">
        <v>131</v>
      </c>
      <c r="I325" s="8" t="s">
        <v>1689</v>
      </c>
      <c r="J325" s="8" t="s">
        <v>42</v>
      </c>
      <c r="K325" s="8" t="s">
        <v>151</v>
      </c>
      <c r="L325" s="6"/>
      <c r="M325" s="7">
        <v>46248</v>
      </c>
      <c r="N325" s="7" t="s">
        <v>76</v>
      </c>
      <c r="O325" s="7" t="s">
        <v>76</v>
      </c>
      <c r="P325" s="6" t="s">
        <v>44</v>
      </c>
      <c r="Q325" s="8" t="s">
        <v>1716</v>
      </c>
      <c r="R325" t="str">
        <f>HYPERLINK("https://docs.wto.org/imrd/directdoc.asp?DDFDocuments/t/G/TBTN26/BDI792.docx", "https://docs.wto.org/imrd/directdoc.asp?DDFDocuments/t/G/TBTN26/BDI792.docx")</f>
        <v>https://docs.wto.org/imrd/directdoc.asp?DDFDocuments/t/G/TBTN26/BDI792.docx</v>
      </c>
      <c r="S325" t="str">
        <f>HYPERLINK("https://docs.wto.org/imrd/directdoc.asp?DDFDocuments/u/G/TBTN26/BDI792.docx", "https://docs.wto.org/imrd/directdoc.asp?DDFDocuments/u/G/TBTN26/BDI792.docx")</f>
        <v>https://docs.wto.org/imrd/directdoc.asp?DDFDocuments/u/G/TBTN26/BDI792.docx</v>
      </c>
      <c r="T325" t="str">
        <f>HYPERLINK("https://docs.wto.org/imrd/directdoc.asp?DDFDocuments/v/G/TBTN26/BDI792.docx", "https://docs.wto.org/imrd/directdoc.asp?DDFDocuments/v/G/TBTN26/BDI792.docx")</f>
        <v>https://docs.wto.org/imrd/directdoc.asp?DDFDocuments/v/G/TBTN26/BDI792.docx</v>
      </c>
      <c r="U325" t="s">
        <v>47</v>
      </c>
      <c r="V325" t="s">
        <v>47</v>
      </c>
      <c r="W325" t="s">
        <v>46</v>
      </c>
      <c r="X325" t="s">
        <v>47</v>
      </c>
      <c r="Y325" t="s">
        <v>47</v>
      </c>
      <c r="Z325" t="s">
        <v>47</v>
      </c>
      <c r="AA325" t="s">
        <v>47</v>
      </c>
      <c r="AB325" s="2" t="s">
        <v>1717</v>
      </c>
      <c r="AC325" t="s">
        <v>42</v>
      </c>
      <c r="AD325" t="s">
        <v>42</v>
      </c>
      <c r="AE325" t="s">
        <v>42</v>
      </c>
      <c r="AF325" t="s">
        <v>42</v>
      </c>
      <c r="AG325" t="s">
        <v>42</v>
      </c>
      <c r="AH325" s="2" t="s">
        <v>42</v>
      </c>
    </row>
    <row r="326" spans="1:34" ht="45" x14ac:dyDescent="0.25">
      <c r="A326" s="8" t="s">
        <v>1694</v>
      </c>
      <c r="B326" s="6" t="s">
        <v>69</v>
      </c>
      <c r="C326" s="7">
        <v>46188</v>
      </c>
      <c r="D326" s="9" t="str">
        <f>HYPERLINK("https://www.epingalert.org/en/Search?viewData= G/TBT/N/BDI/792, G/TBT/N/KEN/2082, G/TBT/N/RWA/1450, G/TBT/N/TZA/1629, G/TBT/N/UGA/2406"," G/TBT/N/BDI/792, G/TBT/N/KEN/2082, G/TBT/N/RWA/1450, G/TBT/N/TZA/1629, G/TBT/N/UGA/2406")</f>
        <v xml:space="preserve"> G/TBT/N/BDI/792, G/TBT/N/KEN/2082, G/TBT/N/RWA/1450, G/TBT/N/TZA/1629, G/TBT/N/UGA/2406</v>
      </c>
      <c r="E326" s="8" t="s">
        <v>1714</v>
      </c>
      <c r="F326" s="8" t="s">
        <v>1715</v>
      </c>
      <c r="G326" s="8" t="s">
        <v>1688</v>
      </c>
      <c r="H326" s="8" t="s">
        <v>131</v>
      </c>
      <c r="I326" s="8" t="s">
        <v>1689</v>
      </c>
      <c r="J326" s="8" t="s">
        <v>42</v>
      </c>
      <c r="K326" s="8" t="s">
        <v>151</v>
      </c>
      <c r="L326" s="6"/>
      <c r="M326" s="7">
        <v>46248</v>
      </c>
      <c r="N326" s="7" t="s">
        <v>76</v>
      </c>
      <c r="O326" s="7" t="s">
        <v>76</v>
      </c>
      <c r="P326" s="6" t="s">
        <v>44</v>
      </c>
      <c r="Q326" s="8" t="s">
        <v>1716</v>
      </c>
      <c r="R326" t="str">
        <f>HYPERLINK("https://docs.wto.org/imrd/directdoc.asp?DDFDocuments/t/G/TBTN26/BDI792.docx", "https://docs.wto.org/imrd/directdoc.asp?DDFDocuments/t/G/TBTN26/BDI792.docx")</f>
        <v>https://docs.wto.org/imrd/directdoc.asp?DDFDocuments/t/G/TBTN26/BDI792.docx</v>
      </c>
      <c r="S326" t="str">
        <f>HYPERLINK("https://docs.wto.org/imrd/directdoc.asp?DDFDocuments/u/G/TBTN26/BDI792.docx", "https://docs.wto.org/imrd/directdoc.asp?DDFDocuments/u/G/TBTN26/BDI792.docx")</f>
        <v>https://docs.wto.org/imrd/directdoc.asp?DDFDocuments/u/G/TBTN26/BDI792.docx</v>
      </c>
      <c r="T326" t="str">
        <f>HYPERLINK("https://docs.wto.org/imrd/directdoc.asp?DDFDocuments/v/G/TBTN26/BDI792.docx", "https://docs.wto.org/imrd/directdoc.asp?DDFDocuments/v/G/TBTN26/BDI792.docx")</f>
        <v>https://docs.wto.org/imrd/directdoc.asp?DDFDocuments/v/G/TBTN26/BDI792.docx</v>
      </c>
      <c r="U326" t="s">
        <v>47</v>
      </c>
      <c r="V326" t="s">
        <v>47</v>
      </c>
      <c r="W326" t="s">
        <v>46</v>
      </c>
      <c r="X326" t="s">
        <v>47</v>
      </c>
      <c r="Y326" t="s">
        <v>47</v>
      </c>
      <c r="Z326" t="s">
        <v>47</v>
      </c>
      <c r="AA326" t="s">
        <v>47</v>
      </c>
      <c r="AB326" s="2" t="s">
        <v>1717</v>
      </c>
      <c r="AC326" t="s">
        <v>42</v>
      </c>
      <c r="AD326" t="s">
        <v>42</v>
      </c>
      <c r="AE326" t="s">
        <v>42</v>
      </c>
      <c r="AF326" t="s">
        <v>42</v>
      </c>
      <c r="AG326" t="s">
        <v>42</v>
      </c>
      <c r="AH326" s="2" t="s">
        <v>42</v>
      </c>
    </row>
    <row r="327" spans="1:34" ht="45" x14ac:dyDescent="0.25">
      <c r="A327" s="8" t="s">
        <v>1694</v>
      </c>
      <c r="B327" s="6" t="s">
        <v>201</v>
      </c>
      <c r="C327" s="7">
        <v>46188</v>
      </c>
      <c r="D327" s="9" t="str">
        <f>HYPERLINK("https://www.epingalert.org/en/Search?viewData= G/TBT/N/BDI/792, G/TBT/N/KEN/2082, G/TBT/N/RWA/1450, G/TBT/N/TZA/1629, G/TBT/N/UGA/2406"," G/TBT/N/BDI/792, G/TBT/N/KEN/2082, G/TBT/N/RWA/1450, G/TBT/N/TZA/1629, G/TBT/N/UGA/2406")</f>
        <v xml:space="preserve"> G/TBT/N/BDI/792, G/TBT/N/KEN/2082, G/TBT/N/RWA/1450, G/TBT/N/TZA/1629, G/TBT/N/UGA/2406</v>
      </c>
      <c r="E327" s="8" t="s">
        <v>1714</v>
      </c>
      <c r="F327" s="8" t="s">
        <v>1715</v>
      </c>
      <c r="G327" s="8" t="s">
        <v>1688</v>
      </c>
      <c r="H327" s="8" t="s">
        <v>131</v>
      </c>
      <c r="I327" s="8" t="s">
        <v>1689</v>
      </c>
      <c r="J327" s="8" t="s">
        <v>42</v>
      </c>
      <c r="K327" s="8" t="s">
        <v>151</v>
      </c>
      <c r="L327" s="6"/>
      <c r="M327" s="7">
        <v>46248</v>
      </c>
      <c r="N327" s="7" t="s">
        <v>76</v>
      </c>
      <c r="O327" s="7" t="s">
        <v>76</v>
      </c>
      <c r="P327" s="6" t="s">
        <v>44</v>
      </c>
      <c r="Q327" s="8" t="s">
        <v>1716</v>
      </c>
      <c r="R327" t="str">
        <f>HYPERLINK("https://docs.wto.org/imrd/directdoc.asp?DDFDocuments/t/G/TBTN26/BDI792.docx", "https://docs.wto.org/imrd/directdoc.asp?DDFDocuments/t/G/TBTN26/BDI792.docx")</f>
        <v>https://docs.wto.org/imrd/directdoc.asp?DDFDocuments/t/G/TBTN26/BDI792.docx</v>
      </c>
      <c r="S327" t="str">
        <f>HYPERLINK("https://docs.wto.org/imrd/directdoc.asp?DDFDocuments/u/G/TBTN26/BDI792.docx", "https://docs.wto.org/imrd/directdoc.asp?DDFDocuments/u/G/TBTN26/BDI792.docx")</f>
        <v>https://docs.wto.org/imrd/directdoc.asp?DDFDocuments/u/G/TBTN26/BDI792.docx</v>
      </c>
      <c r="T327" t="str">
        <f>HYPERLINK("https://docs.wto.org/imrd/directdoc.asp?DDFDocuments/v/G/TBTN26/BDI792.docx", "https://docs.wto.org/imrd/directdoc.asp?DDFDocuments/v/G/TBTN26/BDI792.docx")</f>
        <v>https://docs.wto.org/imrd/directdoc.asp?DDFDocuments/v/G/TBTN26/BDI792.docx</v>
      </c>
      <c r="U327" t="s">
        <v>47</v>
      </c>
      <c r="V327" t="s">
        <v>47</v>
      </c>
      <c r="W327" t="s">
        <v>46</v>
      </c>
      <c r="X327" t="s">
        <v>47</v>
      </c>
      <c r="Y327" t="s">
        <v>47</v>
      </c>
      <c r="Z327" t="s">
        <v>47</v>
      </c>
      <c r="AA327" t="s">
        <v>47</v>
      </c>
      <c r="AB327" s="2" t="s">
        <v>1717</v>
      </c>
      <c r="AC327" t="s">
        <v>42</v>
      </c>
      <c r="AD327" t="s">
        <v>42</v>
      </c>
      <c r="AE327" t="s">
        <v>42</v>
      </c>
      <c r="AF327" t="s">
        <v>42</v>
      </c>
      <c r="AG327" t="s">
        <v>42</v>
      </c>
      <c r="AH327" s="2" t="s">
        <v>42</v>
      </c>
    </row>
    <row r="328" spans="1:34" ht="45" x14ac:dyDescent="0.25">
      <c r="A328" s="8" t="s">
        <v>1694</v>
      </c>
      <c r="B328" s="6" t="s">
        <v>202</v>
      </c>
      <c r="C328" s="7">
        <v>46188</v>
      </c>
      <c r="D328" s="9" t="str">
        <f>HYPERLINK("https://www.epingalert.org/en/Search?viewData= G/TBT/N/BDI/792, G/TBT/N/KEN/2082, G/TBT/N/RWA/1450, G/TBT/N/TZA/1629, G/TBT/N/UGA/2406"," G/TBT/N/BDI/792, G/TBT/N/KEN/2082, G/TBT/N/RWA/1450, G/TBT/N/TZA/1629, G/TBT/N/UGA/2406")</f>
        <v xml:space="preserve"> G/TBT/N/BDI/792, G/TBT/N/KEN/2082, G/TBT/N/RWA/1450, G/TBT/N/TZA/1629, G/TBT/N/UGA/2406</v>
      </c>
      <c r="E328" s="8" t="s">
        <v>1714</v>
      </c>
      <c r="F328" s="8" t="s">
        <v>1715</v>
      </c>
      <c r="G328" s="8" t="s">
        <v>1688</v>
      </c>
      <c r="H328" s="8" t="s">
        <v>131</v>
      </c>
      <c r="I328" s="8" t="s">
        <v>1689</v>
      </c>
      <c r="J328" s="8" t="s">
        <v>42</v>
      </c>
      <c r="K328" s="8" t="s">
        <v>151</v>
      </c>
      <c r="L328" s="6"/>
      <c r="M328" s="7">
        <v>46248</v>
      </c>
      <c r="N328" s="7" t="s">
        <v>76</v>
      </c>
      <c r="O328" s="7" t="s">
        <v>76</v>
      </c>
      <c r="P328" s="6" t="s">
        <v>44</v>
      </c>
      <c r="Q328" s="8" t="s">
        <v>1716</v>
      </c>
      <c r="R328" t="str">
        <f>HYPERLINK("https://docs.wto.org/imrd/directdoc.asp?DDFDocuments/t/G/TBTN26/BDI792.docx", "https://docs.wto.org/imrd/directdoc.asp?DDFDocuments/t/G/TBTN26/BDI792.docx")</f>
        <v>https://docs.wto.org/imrd/directdoc.asp?DDFDocuments/t/G/TBTN26/BDI792.docx</v>
      </c>
      <c r="S328" t="str">
        <f>HYPERLINK("https://docs.wto.org/imrd/directdoc.asp?DDFDocuments/u/G/TBTN26/BDI792.docx", "https://docs.wto.org/imrd/directdoc.asp?DDFDocuments/u/G/TBTN26/BDI792.docx")</f>
        <v>https://docs.wto.org/imrd/directdoc.asp?DDFDocuments/u/G/TBTN26/BDI792.docx</v>
      </c>
      <c r="T328" t="str">
        <f>HYPERLINK("https://docs.wto.org/imrd/directdoc.asp?DDFDocuments/v/G/TBTN26/BDI792.docx", "https://docs.wto.org/imrd/directdoc.asp?DDFDocuments/v/G/TBTN26/BDI792.docx")</f>
        <v>https://docs.wto.org/imrd/directdoc.asp?DDFDocuments/v/G/TBTN26/BDI792.docx</v>
      </c>
      <c r="U328" t="s">
        <v>47</v>
      </c>
      <c r="V328" t="s">
        <v>47</v>
      </c>
      <c r="W328" t="s">
        <v>46</v>
      </c>
      <c r="X328" t="s">
        <v>47</v>
      </c>
      <c r="Y328" t="s">
        <v>47</v>
      </c>
      <c r="Z328" t="s">
        <v>47</v>
      </c>
      <c r="AA328" t="s">
        <v>47</v>
      </c>
      <c r="AB328" s="2" t="s">
        <v>1717</v>
      </c>
      <c r="AC328" t="s">
        <v>42</v>
      </c>
      <c r="AD328" t="s">
        <v>42</v>
      </c>
      <c r="AE328" t="s">
        <v>42</v>
      </c>
      <c r="AF328" t="s">
        <v>42</v>
      </c>
      <c r="AG328" t="s">
        <v>42</v>
      </c>
      <c r="AH328" s="2" t="s">
        <v>42</v>
      </c>
    </row>
    <row r="329" spans="1:34" ht="45" x14ac:dyDescent="0.25">
      <c r="A329" s="8" t="s">
        <v>1694</v>
      </c>
      <c r="B329" s="6" t="s">
        <v>203</v>
      </c>
      <c r="C329" s="7">
        <v>46188</v>
      </c>
      <c r="D329" s="9" t="str">
        <f>HYPERLINK("https://www.epingalert.org/en/Search?viewData= G/TBT/N/BDI/792, G/TBT/N/KEN/2082, G/TBT/N/RWA/1450, G/TBT/N/TZA/1629, G/TBT/N/UGA/2406"," G/TBT/N/BDI/792, G/TBT/N/KEN/2082, G/TBT/N/RWA/1450, G/TBT/N/TZA/1629, G/TBT/N/UGA/2406")</f>
        <v xml:space="preserve"> G/TBT/N/BDI/792, G/TBT/N/KEN/2082, G/TBT/N/RWA/1450, G/TBT/N/TZA/1629, G/TBT/N/UGA/2406</v>
      </c>
      <c r="E329" s="8" t="s">
        <v>1714</v>
      </c>
      <c r="F329" s="8" t="s">
        <v>1715</v>
      </c>
      <c r="G329" s="8" t="s">
        <v>1688</v>
      </c>
      <c r="H329" s="8" t="s">
        <v>131</v>
      </c>
      <c r="I329" s="8" t="s">
        <v>1689</v>
      </c>
      <c r="J329" s="8" t="s">
        <v>42</v>
      </c>
      <c r="K329" s="8" t="s">
        <v>151</v>
      </c>
      <c r="L329" s="6"/>
      <c r="M329" s="7">
        <v>46248</v>
      </c>
      <c r="N329" s="7" t="s">
        <v>76</v>
      </c>
      <c r="O329" s="7" t="s">
        <v>76</v>
      </c>
      <c r="P329" s="6" t="s">
        <v>44</v>
      </c>
      <c r="Q329" s="8" t="s">
        <v>1716</v>
      </c>
      <c r="R329" t="str">
        <f>HYPERLINK("https://docs.wto.org/imrd/directdoc.asp?DDFDocuments/t/G/TBTN26/BDI792.docx", "https://docs.wto.org/imrd/directdoc.asp?DDFDocuments/t/G/TBTN26/BDI792.docx")</f>
        <v>https://docs.wto.org/imrd/directdoc.asp?DDFDocuments/t/G/TBTN26/BDI792.docx</v>
      </c>
      <c r="S329" t="str">
        <f>HYPERLINK("https://docs.wto.org/imrd/directdoc.asp?DDFDocuments/u/G/TBTN26/BDI792.docx", "https://docs.wto.org/imrd/directdoc.asp?DDFDocuments/u/G/TBTN26/BDI792.docx")</f>
        <v>https://docs.wto.org/imrd/directdoc.asp?DDFDocuments/u/G/TBTN26/BDI792.docx</v>
      </c>
      <c r="T329" t="str">
        <f>HYPERLINK("https://docs.wto.org/imrd/directdoc.asp?DDFDocuments/v/G/TBTN26/BDI792.docx", "https://docs.wto.org/imrd/directdoc.asp?DDFDocuments/v/G/TBTN26/BDI792.docx")</f>
        <v>https://docs.wto.org/imrd/directdoc.asp?DDFDocuments/v/G/TBTN26/BDI792.docx</v>
      </c>
      <c r="U329" t="s">
        <v>47</v>
      </c>
      <c r="V329" t="s">
        <v>47</v>
      </c>
      <c r="W329" t="s">
        <v>46</v>
      </c>
      <c r="X329" t="s">
        <v>47</v>
      </c>
      <c r="Y329" t="s">
        <v>47</v>
      </c>
      <c r="Z329" t="s">
        <v>47</v>
      </c>
      <c r="AA329" t="s">
        <v>47</v>
      </c>
      <c r="AB329" s="2" t="s">
        <v>1717</v>
      </c>
      <c r="AC329" t="s">
        <v>42</v>
      </c>
      <c r="AD329" t="s">
        <v>42</v>
      </c>
      <c r="AE329" t="s">
        <v>42</v>
      </c>
      <c r="AF329" t="s">
        <v>42</v>
      </c>
      <c r="AG329" t="s">
        <v>42</v>
      </c>
      <c r="AH329" s="2" t="s">
        <v>42</v>
      </c>
    </row>
    <row r="330" spans="1:34" ht="45" x14ac:dyDescent="0.25">
      <c r="A330" s="8" t="s">
        <v>1694</v>
      </c>
      <c r="B330" s="6" t="s">
        <v>192</v>
      </c>
      <c r="C330" s="7">
        <v>46188</v>
      </c>
      <c r="D330" s="9" t="str">
        <f>HYPERLINK("https://www.epingalert.org/en/Search?viewData= G/TBT/N/BDI/793, G/TBT/N/KEN/2083, G/TBT/N/RWA/1451, G/TBT/N/TZA/1630, G/TBT/N/UGA/2407"," G/TBT/N/BDI/793, G/TBT/N/KEN/2083, G/TBT/N/RWA/1451, G/TBT/N/TZA/1630, G/TBT/N/UGA/2407")</f>
        <v xml:space="preserve"> G/TBT/N/BDI/793, G/TBT/N/KEN/2083, G/TBT/N/RWA/1451, G/TBT/N/TZA/1630, G/TBT/N/UGA/2407</v>
      </c>
      <c r="E330" s="8" t="s">
        <v>1718</v>
      </c>
      <c r="F330" s="8" t="s">
        <v>1719</v>
      </c>
      <c r="G330" s="8" t="s">
        <v>1688</v>
      </c>
      <c r="H330" s="8" t="s">
        <v>131</v>
      </c>
      <c r="I330" s="8" t="s">
        <v>1689</v>
      </c>
      <c r="J330" s="8" t="s">
        <v>42</v>
      </c>
      <c r="K330" s="8" t="s">
        <v>151</v>
      </c>
      <c r="L330" s="6"/>
      <c r="M330" s="7">
        <v>46248</v>
      </c>
      <c r="N330" s="7" t="s">
        <v>76</v>
      </c>
      <c r="O330" s="7" t="s">
        <v>97</v>
      </c>
      <c r="P330" s="6" t="s">
        <v>44</v>
      </c>
      <c r="Q330" s="8" t="s">
        <v>1720</v>
      </c>
      <c r="R330" t="str">
        <f>HYPERLINK("https://docs.wto.org/imrd/directdoc.asp?DDFDocuments/t/G/TBTN26/BDI793.docx", "https://docs.wto.org/imrd/directdoc.asp?DDFDocuments/t/G/TBTN26/BDI793.docx")</f>
        <v>https://docs.wto.org/imrd/directdoc.asp?DDFDocuments/t/G/TBTN26/BDI793.docx</v>
      </c>
      <c r="S330" t="str">
        <f>HYPERLINK("https://docs.wto.org/imrd/directdoc.asp?DDFDocuments/u/G/TBTN26/BDI793.docx", "https://docs.wto.org/imrd/directdoc.asp?DDFDocuments/u/G/TBTN26/BDI793.docx")</f>
        <v>https://docs.wto.org/imrd/directdoc.asp?DDFDocuments/u/G/TBTN26/BDI793.docx</v>
      </c>
      <c r="T330" t="str">
        <f>HYPERLINK("https://docs.wto.org/imrd/directdoc.asp?DDFDocuments/v/G/TBTN26/BDI793.docx", "https://docs.wto.org/imrd/directdoc.asp?DDFDocuments/v/G/TBTN26/BDI793.docx")</f>
        <v>https://docs.wto.org/imrd/directdoc.asp?DDFDocuments/v/G/TBTN26/BDI793.docx</v>
      </c>
      <c r="U330" t="s">
        <v>47</v>
      </c>
      <c r="V330" t="s">
        <v>47</v>
      </c>
      <c r="W330" t="s">
        <v>46</v>
      </c>
      <c r="X330" t="s">
        <v>47</v>
      </c>
      <c r="Y330" t="s">
        <v>47</v>
      </c>
      <c r="Z330" t="s">
        <v>47</v>
      </c>
      <c r="AA330" t="s">
        <v>47</v>
      </c>
      <c r="AB330" s="2" t="s">
        <v>1721</v>
      </c>
      <c r="AC330" t="s">
        <v>42</v>
      </c>
      <c r="AD330" t="s">
        <v>42</v>
      </c>
      <c r="AE330" t="s">
        <v>42</v>
      </c>
      <c r="AF330" t="s">
        <v>42</v>
      </c>
      <c r="AG330" t="s">
        <v>42</v>
      </c>
      <c r="AH330" s="2" t="s">
        <v>42</v>
      </c>
    </row>
    <row r="331" spans="1:34" ht="45" x14ac:dyDescent="0.25">
      <c r="A331" s="8" t="s">
        <v>1694</v>
      </c>
      <c r="B331" s="6" t="s">
        <v>69</v>
      </c>
      <c r="C331" s="7">
        <v>46188</v>
      </c>
      <c r="D331" s="9" t="str">
        <f>HYPERLINK("https://www.epingalert.org/en/Search?viewData= G/TBT/N/BDI/793, G/TBT/N/KEN/2083, G/TBT/N/RWA/1451, G/TBT/N/TZA/1630, G/TBT/N/UGA/2407"," G/TBT/N/BDI/793, G/TBT/N/KEN/2083, G/TBT/N/RWA/1451, G/TBT/N/TZA/1630, G/TBT/N/UGA/2407")</f>
        <v xml:space="preserve"> G/TBT/N/BDI/793, G/TBT/N/KEN/2083, G/TBT/N/RWA/1451, G/TBT/N/TZA/1630, G/TBT/N/UGA/2407</v>
      </c>
      <c r="E331" s="8" t="s">
        <v>1718</v>
      </c>
      <c r="F331" s="8" t="s">
        <v>1719</v>
      </c>
      <c r="G331" s="8" t="s">
        <v>1688</v>
      </c>
      <c r="H331" s="8" t="s">
        <v>131</v>
      </c>
      <c r="I331" s="8" t="s">
        <v>1689</v>
      </c>
      <c r="J331" s="8" t="s">
        <v>42</v>
      </c>
      <c r="K331" s="8" t="s">
        <v>151</v>
      </c>
      <c r="L331" s="6"/>
      <c r="M331" s="7">
        <v>46248</v>
      </c>
      <c r="N331" s="7" t="s">
        <v>76</v>
      </c>
      <c r="O331" s="7" t="s">
        <v>97</v>
      </c>
      <c r="P331" s="6" t="s">
        <v>44</v>
      </c>
      <c r="Q331" s="8" t="s">
        <v>1720</v>
      </c>
      <c r="R331" t="str">
        <f>HYPERLINK("https://docs.wto.org/imrd/directdoc.asp?DDFDocuments/t/G/TBTN26/BDI793.docx", "https://docs.wto.org/imrd/directdoc.asp?DDFDocuments/t/G/TBTN26/BDI793.docx")</f>
        <v>https://docs.wto.org/imrd/directdoc.asp?DDFDocuments/t/G/TBTN26/BDI793.docx</v>
      </c>
      <c r="S331" t="str">
        <f>HYPERLINK("https://docs.wto.org/imrd/directdoc.asp?DDFDocuments/u/G/TBTN26/BDI793.docx", "https://docs.wto.org/imrd/directdoc.asp?DDFDocuments/u/G/TBTN26/BDI793.docx")</f>
        <v>https://docs.wto.org/imrd/directdoc.asp?DDFDocuments/u/G/TBTN26/BDI793.docx</v>
      </c>
      <c r="T331" t="str">
        <f>HYPERLINK("https://docs.wto.org/imrd/directdoc.asp?DDFDocuments/v/G/TBTN26/BDI793.docx", "https://docs.wto.org/imrd/directdoc.asp?DDFDocuments/v/G/TBTN26/BDI793.docx")</f>
        <v>https://docs.wto.org/imrd/directdoc.asp?DDFDocuments/v/G/TBTN26/BDI793.docx</v>
      </c>
      <c r="U331" t="s">
        <v>47</v>
      </c>
      <c r="V331" t="s">
        <v>47</v>
      </c>
      <c r="W331" t="s">
        <v>46</v>
      </c>
      <c r="X331" t="s">
        <v>47</v>
      </c>
      <c r="Y331" t="s">
        <v>47</v>
      </c>
      <c r="Z331" t="s">
        <v>47</v>
      </c>
      <c r="AA331" t="s">
        <v>47</v>
      </c>
      <c r="AB331" s="2" t="s">
        <v>1721</v>
      </c>
      <c r="AC331" t="s">
        <v>42</v>
      </c>
      <c r="AD331" t="s">
        <v>42</v>
      </c>
      <c r="AE331" t="s">
        <v>42</v>
      </c>
      <c r="AF331" t="s">
        <v>42</v>
      </c>
      <c r="AG331" t="s">
        <v>42</v>
      </c>
      <c r="AH331" s="2" t="s">
        <v>42</v>
      </c>
    </row>
    <row r="332" spans="1:34" ht="45" x14ac:dyDescent="0.25">
      <c r="A332" s="8" t="s">
        <v>1694</v>
      </c>
      <c r="B332" s="6" t="s">
        <v>201</v>
      </c>
      <c r="C332" s="7">
        <v>46188</v>
      </c>
      <c r="D332" s="9" t="str">
        <f>HYPERLINK("https://www.epingalert.org/en/Search?viewData= G/TBT/N/BDI/793, G/TBT/N/KEN/2083, G/TBT/N/RWA/1451, G/TBT/N/TZA/1630, G/TBT/N/UGA/2407"," G/TBT/N/BDI/793, G/TBT/N/KEN/2083, G/TBT/N/RWA/1451, G/TBT/N/TZA/1630, G/TBT/N/UGA/2407")</f>
        <v xml:space="preserve"> G/TBT/N/BDI/793, G/TBT/N/KEN/2083, G/TBT/N/RWA/1451, G/TBT/N/TZA/1630, G/TBT/N/UGA/2407</v>
      </c>
      <c r="E332" s="8" t="s">
        <v>1718</v>
      </c>
      <c r="F332" s="8" t="s">
        <v>1719</v>
      </c>
      <c r="G332" s="8" t="s">
        <v>1688</v>
      </c>
      <c r="H332" s="8" t="s">
        <v>131</v>
      </c>
      <c r="I332" s="8" t="s">
        <v>1689</v>
      </c>
      <c r="J332" s="8" t="s">
        <v>42</v>
      </c>
      <c r="K332" s="8" t="s">
        <v>151</v>
      </c>
      <c r="L332" s="6"/>
      <c r="M332" s="7">
        <v>46248</v>
      </c>
      <c r="N332" s="7" t="s">
        <v>76</v>
      </c>
      <c r="O332" s="7" t="s">
        <v>97</v>
      </c>
      <c r="P332" s="6" t="s">
        <v>44</v>
      </c>
      <c r="Q332" s="8" t="s">
        <v>1720</v>
      </c>
      <c r="R332" t="str">
        <f>HYPERLINK("https://docs.wto.org/imrd/directdoc.asp?DDFDocuments/t/G/TBTN26/BDI793.docx", "https://docs.wto.org/imrd/directdoc.asp?DDFDocuments/t/G/TBTN26/BDI793.docx")</f>
        <v>https://docs.wto.org/imrd/directdoc.asp?DDFDocuments/t/G/TBTN26/BDI793.docx</v>
      </c>
      <c r="S332" t="str">
        <f>HYPERLINK("https://docs.wto.org/imrd/directdoc.asp?DDFDocuments/u/G/TBTN26/BDI793.docx", "https://docs.wto.org/imrd/directdoc.asp?DDFDocuments/u/G/TBTN26/BDI793.docx")</f>
        <v>https://docs.wto.org/imrd/directdoc.asp?DDFDocuments/u/G/TBTN26/BDI793.docx</v>
      </c>
      <c r="T332" t="str">
        <f>HYPERLINK("https://docs.wto.org/imrd/directdoc.asp?DDFDocuments/v/G/TBTN26/BDI793.docx", "https://docs.wto.org/imrd/directdoc.asp?DDFDocuments/v/G/TBTN26/BDI793.docx")</f>
        <v>https://docs.wto.org/imrd/directdoc.asp?DDFDocuments/v/G/TBTN26/BDI793.docx</v>
      </c>
      <c r="U332" t="s">
        <v>47</v>
      </c>
      <c r="V332" t="s">
        <v>47</v>
      </c>
      <c r="W332" t="s">
        <v>46</v>
      </c>
      <c r="X332" t="s">
        <v>47</v>
      </c>
      <c r="Y332" t="s">
        <v>47</v>
      </c>
      <c r="Z332" t="s">
        <v>47</v>
      </c>
      <c r="AA332" t="s">
        <v>47</v>
      </c>
      <c r="AB332" s="2" t="s">
        <v>1721</v>
      </c>
      <c r="AC332" t="s">
        <v>42</v>
      </c>
      <c r="AD332" t="s">
        <v>42</v>
      </c>
      <c r="AE332" t="s">
        <v>42</v>
      </c>
      <c r="AF332" t="s">
        <v>42</v>
      </c>
      <c r="AG332" t="s">
        <v>42</v>
      </c>
      <c r="AH332" s="2" t="s">
        <v>42</v>
      </c>
    </row>
    <row r="333" spans="1:34" ht="45" x14ac:dyDescent="0.25">
      <c r="A333" s="8" t="s">
        <v>1694</v>
      </c>
      <c r="B333" s="6" t="s">
        <v>202</v>
      </c>
      <c r="C333" s="7">
        <v>46188</v>
      </c>
      <c r="D333" s="9" t="str">
        <f>HYPERLINK("https://www.epingalert.org/en/Search?viewData= G/TBT/N/BDI/793, G/TBT/N/KEN/2083, G/TBT/N/RWA/1451, G/TBT/N/TZA/1630, G/TBT/N/UGA/2407"," G/TBT/N/BDI/793, G/TBT/N/KEN/2083, G/TBT/N/RWA/1451, G/TBT/N/TZA/1630, G/TBT/N/UGA/2407")</f>
        <v xml:space="preserve"> G/TBT/N/BDI/793, G/TBT/N/KEN/2083, G/TBT/N/RWA/1451, G/TBT/N/TZA/1630, G/TBT/N/UGA/2407</v>
      </c>
      <c r="E333" s="8" t="s">
        <v>1718</v>
      </c>
      <c r="F333" s="8" t="s">
        <v>1719</v>
      </c>
      <c r="G333" s="8" t="s">
        <v>1688</v>
      </c>
      <c r="H333" s="8" t="s">
        <v>131</v>
      </c>
      <c r="I333" s="8" t="s">
        <v>1689</v>
      </c>
      <c r="J333" s="8" t="s">
        <v>42</v>
      </c>
      <c r="K333" s="8" t="s">
        <v>151</v>
      </c>
      <c r="L333" s="6"/>
      <c r="M333" s="7">
        <v>46248</v>
      </c>
      <c r="N333" s="7" t="s">
        <v>76</v>
      </c>
      <c r="O333" s="7" t="s">
        <v>97</v>
      </c>
      <c r="P333" s="6" t="s">
        <v>44</v>
      </c>
      <c r="Q333" s="8" t="s">
        <v>1720</v>
      </c>
      <c r="R333" t="str">
        <f>HYPERLINK("https://docs.wto.org/imrd/directdoc.asp?DDFDocuments/t/G/TBTN26/BDI793.docx", "https://docs.wto.org/imrd/directdoc.asp?DDFDocuments/t/G/TBTN26/BDI793.docx")</f>
        <v>https://docs.wto.org/imrd/directdoc.asp?DDFDocuments/t/G/TBTN26/BDI793.docx</v>
      </c>
      <c r="S333" t="str">
        <f>HYPERLINK("https://docs.wto.org/imrd/directdoc.asp?DDFDocuments/u/G/TBTN26/BDI793.docx", "https://docs.wto.org/imrd/directdoc.asp?DDFDocuments/u/G/TBTN26/BDI793.docx")</f>
        <v>https://docs.wto.org/imrd/directdoc.asp?DDFDocuments/u/G/TBTN26/BDI793.docx</v>
      </c>
      <c r="T333" t="str">
        <f>HYPERLINK("https://docs.wto.org/imrd/directdoc.asp?DDFDocuments/v/G/TBTN26/BDI793.docx", "https://docs.wto.org/imrd/directdoc.asp?DDFDocuments/v/G/TBTN26/BDI793.docx")</f>
        <v>https://docs.wto.org/imrd/directdoc.asp?DDFDocuments/v/G/TBTN26/BDI793.docx</v>
      </c>
      <c r="U333" t="s">
        <v>47</v>
      </c>
      <c r="V333" t="s">
        <v>47</v>
      </c>
      <c r="W333" t="s">
        <v>46</v>
      </c>
      <c r="X333" t="s">
        <v>47</v>
      </c>
      <c r="Y333" t="s">
        <v>47</v>
      </c>
      <c r="Z333" t="s">
        <v>47</v>
      </c>
      <c r="AA333" t="s">
        <v>47</v>
      </c>
      <c r="AB333" s="2" t="s">
        <v>1721</v>
      </c>
      <c r="AC333" t="s">
        <v>42</v>
      </c>
      <c r="AD333" t="s">
        <v>42</v>
      </c>
      <c r="AE333" t="s">
        <v>42</v>
      </c>
      <c r="AF333" t="s">
        <v>42</v>
      </c>
      <c r="AG333" t="s">
        <v>42</v>
      </c>
      <c r="AH333" s="2" t="s">
        <v>42</v>
      </c>
    </row>
    <row r="334" spans="1:34" ht="45" x14ac:dyDescent="0.25">
      <c r="A334" s="8" t="s">
        <v>1694</v>
      </c>
      <c r="B334" s="6" t="s">
        <v>203</v>
      </c>
      <c r="C334" s="7">
        <v>46188</v>
      </c>
      <c r="D334" s="9" t="str">
        <f>HYPERLINK("https://www.epingalert.org/en/Search?viewData= G/TBT/N/BDI/793, G/TBT/N/KEN/2083, G/TBT/N/RWA/1451, G/TBT/N/TZA/1630, G/TBT/N/UGA/2407"," G/TBT/N/BDI/793, G/TBT/N/KEN/2083, G/TBT/N/RWA/1451, G/TBT/N/TZA/1630, G/TBT/N/UGA/2407")</f>
        <v xml:space="preserve"> G/TBT/N/BDI/793, G/TBT/N/KEN/2083, G/TBT/N/RWA/1451, G/TBT/N/TZA/1630, G/TBT/N/UGA/2407</v>
      </c>
      <c r="E334" s="8" t="s">
        <v>1718</v>
      </c>
      <c r="F334" s="8" t="s">
        <v>1719</v>
      </c>
      <c r="G334" s="8" t="s">
        <v>1688</v>
      </c>
      <c r="H334" s="8" t="s">
        <v>131</v>
      </c>
      <c r="I334" s="8" t="s">
        <v>1689</v>
      </c>
      <c r="J334" s="8" t="s">
        <v>42</v>
      </c>
      <c r="K334" s="8" t="s">
        <v>151</v>
      </c>
      <c r="L334" s="6"/>
      <c r="M334" s="7">
        <v>46248</v>
      </c>
      <c r="N334" s="7" t="s">
        <v>76</v>
      </c>
      <c r="O334" s="7" t="s">
        <v>97</v>
      </c>
      <c r="P334" s="6" t="s">
        <v>44</v>
      </c>
      <c r="Q334" s="8" t="s">
        <v>1720</v>
      </c>
      <c r="R334" t="str">
        <f>HYPERLINK("https://docs.wto.org/imrd/directdoc.asp?DDFDocuments/t/G/TBTN26/BDI793.docx", "https://docs.wto.org/imrd/directdoc.asp?DDFDocuments/t/G/TBTN26/BDI793.docx")</f>
        <v>https://docs.wto.org/imrd/directdoc.asp?DDFDocuments/t/G/TBTN26/BDI793.docx</v>
      </c>
      <c r="S334" t="str">
        <f>HYPERLINK("https://docs.wto.org/imrd/directdoc.asp?DDFDocuments/u/G/TBTN26/BDI793.docx", "https://docs.wto.org/imrd/directdoc.asp?DDFDocuments/u/G/TBTN26/BDI793.docx")</f>
        <v>https://docs.wto.org/imrd/directdoc.asp?DDFDocuments/u/G/TBTN26/BDI793.docx</v>
      </c>
      <c r="T334" t="str">
        <f>HYPERLINK("https://docs.wto.org/imrd/directdoc.asp?DDFDocuments/v/G/TBTN26/BDI793.docx", "https://docs.wto.org/imrd/directdoc.asp?DDFDocuments/v/G/TBTN26/BDI793.docx")</f>
        <v>https://docs.wto.org/imrd/directdoc.asp?DDFDocuments/v/G/TBTN26/BDI793.docx</v>
      </c>
      <c r="U334" t="s">
        <v>47</v>
      </c>
      <c r="V334" t="s">
        <v>47</v>
      </c>
      <c r="W334" t="s">
        <v>46</v>
      </c>
      <c r="X334" t="s">
        <v>47</v>
      </c>
      <c r="Y334" t="s">
        <v>47</v>
      </c>
      <c r="Z334" t="s">
        <v>47</v>
      </c>
      <c r="AA334" t="s">
        <v>47</v>
      </c>
      <c r="AB334" s="2" t="s">
        <v>1721</v>
      </c>
      <c r="AC334" t="s">
        <v>42</v>
      </c>
      <c r="AD334" t="s">
        <v>42</v>
      </c>
      <c r="AE334" t="s">
        <v>42</v>
      </c>
      <c r="AF334" t="s">
        <v>42</v>
      </c>
      <c r="AG334" t="s">
        <v>42</v>
      </c>
      <c r="AH334" s="2" t="s">
        <v>42</v>
      </c>
    </row>
    <row r="335" spans="1:34" ht="45" x14ac:dyDescent="0.25">
      <c r="A335" s="8" t="s">
        <v>1694</v>
      </c>
      <c r="B335" s="6" t="s">
        <v>192</v>
      </c>
      <c r="C335" s="7">
        <v>46188</v>
      </c>
      <c r="D335" s="9" t="str">
        <f>HYPERLINK("https://www.epingalert.org/en/Search?viewData= G/TBT/N/BDI/794, G/TBT/N/KEN/2084, G/TBT/N/RWA/1452, G/TBT/N/TZA/1631, G/TBT/N/UGA/2408"," G/TBT/N/BDI/794, G/TBT/N/KEN/2084, G/TBT/N/RWA/1452, G/TBT/N/TZA/1631, G/TBT/N/UGA/2408")</f>
        <v xml:space="preserve"> G/TBT/N/BDI/794, G/TBT/N/KEN/2084, G/TBT/N/RWA/1452, G/TBT/N/TZA/1631, G/TBT/N/UGA/2408</v>
      </c>
      <c r="E335" s="8" t="s">
        <v>1722</v>
      </c>
      <c r="F335" s="8" t="s">
        <v>1723</v>
      </c>
      <c r="G335" s="8" t="s">
        <v>1688</v>
      </c>
      <c r="H335" s="8" t="s">
        <v>131</v>
      </c>
      <c r="I335" s="8" t="s">
        <v>1689</v>
      </c>
      <c r="J335" s="8" t="s">
        <v>42</v>
      </c>
      <c r="K335" s="8" t="s">
        <v>151</v>
      </c>
      <c r="L335" s="6"/>
      <c r="M335" s="7">
        <v>46248</v>
      </c>
      <c r="N335" s="7" t="s">
        <v>76</v>
      </c>
      <c r="O335" s="7" t="s">
        <v>97</v>
      </c>
      <c r="P335" s="6" t="s">
        <v>44</v>
      </c>
      <c r="Q335" s="8" t="s">
        <v>1724</v>
      </c>
      <c r="R335" t="str">
        <f>HYPERLINK("https://docs.wto.org/imrd/directdoc.asp?DDFDocuments/t/G/TBTN26/BDI794.docx", "https://docs.wto.org/imrd/directdoc.asp?DDFDocuments/t/G/TBTN26/BDI794.docx")</f>
        <v>https://docs.wto.org/imrd/directdoc.asp?DDFDocuments/t/G/TBTN26/BDI794.docx</v>
      </c>
      <c r="S335" t="str">
        <f>HYPERLINK("https://docs.wto.org/imrd/directdoc.asp?DDFDocuments/u/G/TBTN26/BDI794.docx", "https://docs.wto.org/imrd/directdoc.asp?DDFDocuments/u/G/TBTN26/BDI794.docx")</f>
        <v>https://docs.wto.org/imrd/directdoc.asp?DDFDocuments/u/G/TBTN26/BDI794.docx</v>
      </c>
      <c r="T335" t="str">
        <f>HYPERLINK("https://docs.wto.org/imrd/directdoc.asp?DDFDocuments/v/G/TBTN26/BDI794.docx", "https://docs.wto.org/imrd/directdoc.asp?DDFDocuments/v/G/TBTN26/BDI794.docx")</f>
        <v>https://docs.wto.org/imrd/directdoc.asp?DDFDocuments/v/G/TBTN26/BDI794.docx</v>
      </c>
      <c r="U335" t="s">
        <v>47</v>
      </c>
      <c r="V335" t="s">
        <v>47</v>
      </c>
      <c r="W335" t="s">
        <v>46</v>
      </c>
      <c r="X335" t="s">
        <v>47</v>
      </c>
      <c r="Y335" t="s">
        <v>47</v>
      </c>
      <c r="Z335" t="s">
        <v>47</v>
      </c>
      <c r="AA335" t="s">
        <v>47</v>
      </c>
      <c r="AB335" s="2" t="s">
        <v>1725</v>
      </c>
      <c r="AC335" t="s">
        <v>42</v>
      </c>
      <c r="AD335" t="s">
        <v>42</v>
      </c>
      <c r="AE335" t="s">
        <v>42</v>
      </c>
      <c r="AF335" t="s">
        <v>42</v>
      </c>
      <c r="AG335" t="s">
        <v>42</v>
      </c>
      <c r="AH335" s="2" t="s">
        <v>42</v>
      </c>
    </row>
    <row r="336" spans="1:34" ht="45" x14ac:dyDescent="0.25">
      <c r="A336" s="8" t="s">
        <v>1694</v>
      </c>
      <c r="B336" s="6" t="s">
        <v>69</v>
      </c>
      <c r="C336" s="7">
        <v>46188</v>
      </c>
      <c r="D336" s="9" t="str">
        <f>HYPERLINK("https://www.epingalert.org/en/Search?viewData= G/TBT/N/BDI/794, G/TBT/N/KEN/2084, G/TBT/N/RWA/1452, G/TBT/N/TZA/1631, G/TBT/N/UGA/2408"," G/TBT/N/BDI/794, G/TBT/N/KEN/2084, G/TBT/N/RWA/1452, G/TBT/N/TZA/1631, G/TBT/N/UGA/2408")</f>
        <v xml:space="preserve"> G/TBT/N/BDI/794, G/TBT/N/KEN/2084, G/TBT/N/RWA/1452, G/TBT/N/TZA/1631, G/TBT/N/UGA/2408</v>
      </c>
      <c r="E336" s="8" t="s">
        <v>1722</v>
      </c>
      <c r="F336" s="8" t="s">
        <v>1723</v>
      </c>
      <c r="G336" s="8" t="s">
        <v>1688</v>
      </c>
      <c r="H336" s="8" t="s">
        <v>131</v>
      </c>
      <c r="I336" s="8" t="s">
        <v>1689</v>
      </c>
      <c r="J336" s="8" t="s">
        <v>42</v>
      </c>
      <c r="K336" s="8" t="s">
        <v>151</v>
      </c>
      <c r="L336" s="6"/>
      <c r="M336" s="7">
        <v>46248</v>
      </c>
      <c r="N336" s="7" t="s">
        <v>76</v>
      </c>
      <c r="O336" s="7" t="s">
        <v>97</v>
      </c>
      <c r="P336" s="6" t="s">
        <v>44</v>
      </c>
      <c r="Q336" s="8" t="s">
        <v>1724</v>
      </c>
      <c r="R336" t="str">
        <f>HYPERLINK("https://docs.wto.org/imrd/directdoc.asp?DDFDocuments/t/G/TBTN26/BDI794.docx", "https://docs.wto.org/imrd/directdoc.asp?DDFDocuments/t/G/TBTN26/BDI794.docx")</f>
        <v>https://docs.wto.org/imrd/directdoc.asp?DDFDocuments/t/G/TBTN26/BDI794.docx</v>
      </c>
      <c r="S336" t="str">
        <f>HYPERLINK("https://docs.wto.org/imrd/directdoc.asp?DDFDocuments/u/G/TBTN26/BDI794.docx", "https://docs.wto.org/imrd/directdoc.asp?DDFDocuments/u/G/TBTN26/BDI794.docx")</f>
        <v>https://docs.wto.org/imrd/directdoc.asp?DDFDocuments/u/G/TBTN26/BDI794.docx</v>
      </c>
      <c r="T336" t="str">
        <f>HYPERLINK("https://docs.wto.org/imrd/directdoc.asp?DDFDocuments/v/G/TBTN26/BDI794.docx", "https://docs.wto.org/imrd/directdoc.asp?DDFDocuments/v/G/TBTN26/BDI794.docx")</f>
        <v>https://docs.wto.org/imrd/directdoc.asp?DDFDocuments/v/G/TBTN26/BDI794.docx</v>
      </c>
      <c r="U336" t="s">
        <v>47</v>
      </c>
      <c r="V336" t="s">
        <v>47</v>
      </c>
      <c r="W336" t="s">
        <v>46</v>
      </c>
      <c r="X336" t="s">
        <v>47</v>
      </c>
      <c r="Y336" t="s">
        <v>47</v>
      </c>
      <c r="Z336" t="s">
        <v>47</v>
      </c>
      <c r="AA336" t="s">
        <v>47</v>
      </c>
      <c r="AB336" s="2" t="s">
        <v>1725</v>
      </c>
      <c r="AC336" t="s">
        <v>42</v>
      </c>
      <c r="AD336" t="s">
        <v>42</v>
      </c>
      <c r="AE336" t="s">
        <v>42</v>
      </c>
      <c r="AF336" t="s">
        <v>42</v>
      </c>
      <c r="AG336" t="s">
        <v>42</v>
      </c>
      <c r="AH336" s="2" t="s">
        <v>42</v>
      </c>
    </row>
    <row r="337" spans="1:34" ht="45" x14ac:dyDescent="0.25">
      <c r="A337" s="8" t="s">
        <v>1694</v>
      </c>
      <c r="B337" s="6" t="s">
        <v>201</v>
      </c>
      <c r="C337" s="7">
        <v>46188</v>
      </c>
      <c r="D337" s="9" t="str">
        <f>HYPERLINK("https://www.epingalert.org/en/Search?viewData= G/TBT/N/BDI/794, G/TBT/N/KEN/2084, G/TBT/N/RWA/1452, G/TBT/N/TZA/1631, G/TBT/N/UGA/2408"," G/TBT/N/BDI/794, G/TBT/N/KEN/2084, G/TBT/N/RWA/1452, G/TBT/N/TZA/1631, G/TBT/N/UGA/2408")</f>
        <v xml:space="preserve"> G/TBT/N/BDI/794, G/TBT/N/KEN/2084, G/TBT/N/RWA/1452, G/TBT/N/TZA/1631, G/TBT/N/UGA/2408</v>
      </c>
      <c r="E337" s="8" t="s">
        <v>1722</v>
      </c>
      <c r="F337" s="8" t="s">
        <v>1723</v>
      </c>
      <c r="G337" s="8" t="s">
        <v>1688</v>
      </c>
      <c r="H337" s="8" t="s">
        <v>131</v>
      </c>
      <c r="I337" s="8" t="s">
        <v>1689</v>
      </c>
      <c r="J337" s="8" t="s">
        <v>42</v>
      </c>
      <c r="K337" s="8" t="s">
        <v>151</v>
      </c>
      <c r="L337" s="6"/>
      <c r="M337" s="7">
        <v>46248</v>
      </c>
      <c r="N337" s="7" t="s">
        <v>76</v>
      </c>
      <c r="O337" s="7" t="s">
        <v>97</v>
      </c>
      <c r="P337" s="6" t="s">
        <v>44</v>
      </c>
      <c r="Q337" s="8" t="s">
        <v>1724</v>
      </c>
      <c r="R337" t="str">
        <f>HYPERLINK("https://docs.wto.org/imrd/directdoc.asp?DDFDocuments/t/G/TBTN26/BDI794.docx", "https://docs.wto.org/imrd/directdoc.asp?DDFDocuments/t/G/TBTN26/BDI794.docx")</f>
        <v>https://docs.wto.org/imrd/directdoc.asp?DDFDocuments/t/G/TBTN26/BDI794.docx</v>
      </c>
      <c r="S337" t="str">
        <f>HYPERLINK("https://docs.wto.org/imrd/directdoc.asp?DDFDocuments/u/G/TBTN26/BDI794.docx", "https://docs.wto.org/imrd/directdoc.asp?DDFDocuments/u/G/TBTN26/BDI794.docx")</f>
        <v>https://docs.wto.org/imrd/directdoc.asp?DDFDocuments/u/G/TBTN26/BDI794.docx</v>
      </c>
      <c r="T337" t="str">
        <f>HYPERLINK("https://docs.wto.org/imrd/directdoc.asp?DDFDocuments/v/G/TBTN26/BDI794.docx", "https://docs.wto.org/imrd/directdoc.asp?DDFDocuments/v/G/TBTN26/BDI794.docx")</f>
        <v>https://docs.wto.org/imrd/directdoc.asp?DDFDocuments/v/G/TBTN26/BDI794.docx</v>
      </c>
      <c r="U337" t="s">
        <v>47</v>
      </c>
      <c r="V337" t="s">
        <v>47</v>
      </c>
      <c r="W337" t="s">
        <v>46</v>
      </c>
      <c r="X337" t="s">
        <v>47</v>
      </c>
      <c r="Y337" t="s">
        <v>47</v>
      </c>
      <c r="Z337" t="s">
        <v>47</v>
      </c>
      <c r="AA337" t="s">
        <v>47</v>
      </c>
      <c r="AB337" s="2" t="s">
        <v>1725</v>
      </c>
      <c r="AC337" t="s">
        <v>42</v>
      </c>
      <c r="AD337" t="s">
        <v>42</v>
      </c>
      <c r="AE337" t="s">
        <v>42</v>
      </c>
      <c r="AF337" t="s">
        <v>42</v>
      </c>
      <c r="AG337" t="s">
        <v>42</v>
      </c>
      <c r="AH337" s="2" t="s">
        <v>42</v>
      </c>
    </row>
    <row r="338" spans="1:34" ht="45" x14ac:dyDescent="0.25">
      <c r="A338" s="8" t="s">
        <v>1694</v>
      </c>
      <c r="B338" s="6" t="s">
        <v>202</v>
      </c>
      <c r="C338" s="7">
        <v>46188</v>
      </c>
      <c r="D338" s="9" t="str">
        <f>HYPERLINK("https://www.epingalert.org/en/Search?viewData= G/TBT/N/BDI/794, G/TBT/N/KEN/2084, G/TBT/N/RWA/1452, G/TBT/N/TZA/1631, G/TBT/N/UGA/2408"," G/TBT/N/BDI/794, G/TBT/N/KEN/2084, G/TBT/N/RWA/1452, G/TBT/N/TZA/1631, G/TBT/N/UGA/2408")</f>
        <v xml:space="preserve"> G/TBT/N/BDI/794, G/TBT/N/KEN/2084, G/TBT/N/RWA/1452, G/TBT/N/TZA/1631, G/TBT/N/UGA/2408</v>
      </c>
      <c r="E338" s="8" t="s">
        <v>1722</v>
      </c>
      <c r="F338" s="8" t="s">
        <v>1723</v>
      </c>
      <c r="G338" s="8" t="s">
        <v>1688</v>
      </c>
      <c r="H338" s="8" t="s">
        <v>131</v>
      </c>
      <c r="I338" s="8" t="s">
        <v>1689</v>
      </c>
      <c r="J338" s="8" t="s">
        <v>42</v>
      </c>
      <c r="K338" s="8" t="s">
        <v>151</v>
      </c>
      <c r="L338" s="6"/>
      <c r="M338" s="7">
        <v>46248</v>
      </c>
      <c r="N338" s="7" t="s">
        <v>76</v>
      </c>
      <c r="O338" s="7" t="s">
        <v>97</v>
      </c>
      <c r="P338" s="6" t="s">
        <v>44</v>
      </c>
      <c r="Q338" s="8" t="s">
        <v>1724</v>
      </c>
      <c r="R338" t="str">
        <f>HYPERLINK("https://docs.wto.org/imrd/directdoc.asp?DDFDocuments/t/G/TBTN26/BDI794.docx", "https://docs.wto.org/imrd/directdoc.asp?DDFDocuments/t/G/TBTN26/BDI794.docx")</f>
        <v>https://docs.wto.org/imrd/directdoc.asp?DDFDocuments/t/G/TBTN26/BDI794.docx</v>
      </c>
      <c r="S338" t="str">
        <f>HYPERLINK("https://docs.wto.org/imrd/directdoc.asp?DDFDocuments/u/G/TBTN26/BDI794.docx", "https://docs.wto.org/imrd/directdoc.asp?DDFDocuments/u/G/TBTN26/BDI794.docx")</f>
        <v>https://docs.wto.org/imrd/directdoc.asp?DDFDocuments/u/G/TBTN26/BDI794.docx</v>
      </c>
      <c r="T338" t="str">
        <f>HYPERLINK("https://docs.wto.org/imrd/directdoc.asp?DDFDocuments/v/G/TBTN26/BDI794.docx", "https://docs.wto.org/imrd/directdoc.asp?DDFDocuments/v/G/TBTN26/BDI794.docx")</f>
        <v>https://docs.wto.org/imrd/directdoc.asp?DDFDocuments/v/G/TBTN26/BDI794.docx</v>
      </c>
      <c r="U338" t="s">
        <v>47</v>
      </c>
      <c r="V338" t="s">
        <v>47</v>
      </c>
      <c r="W338" t="s">
        <v>46</v>
      </c>
      <c r="X338" t="s">
        <v>47</v>
      </c>
      <c r="Y338" t="s">
        <v>47</v>
      </c>
      <c r="Z338" t="s">
        <v>47</v>
      </c>
      <c r="AA338" t="s">
        <v>47</v>
      </c>
      <c r="AB338" s="2" t="s">
        <v>1725</v>
      </c>
      <c r="AC338" t="s">
        <v>42</v>
      </c>
      <c r="AD338" t="s">
        <v>42</v>
      </c>
      <c r="AE338" t="s">
        <v>42</v>
      </c>
      <c r="AF338" t="s">
        <v>42</v>
      </c>
      <c r="AG338" t="s">
        <v>42</v>
      </c>
      <c r="AH338" s="2" t="s">
        <v>42</v>
      </c>
    </row>
    <row r="339" spans="1:34" ht="45" x14ac:dyDescent="0.25">
      <c r="A339" s="8" t="s">
        <v>1694</v>
      </c>
      <c r="B339" s="6" t="s">
        <v>203</v>
      </c>
      <c r="C339" s="7">
        <v>46188</v>
      </c>
      <c r="D339" s="9" t="str">
        <f>HYPERLINK("https://www.epingalert.org/en/Search?viewData= G/TBT/N/BDI/794, G/TBT/N/KEN/2084, G/TBT/N/RWA/1452, G/TBT/N/TZA/1631, G/TBT/N/UGA/2408"," G/TBT/N/BDI/794, G/TBT/N/KEN/2084, G/TBT/N/RWA/1452, G/TBT/N/TZA/1631, G/TBT/N/UGA/2408")</f>
        <v xml:space="preserve"> G/TBT/N/BDI/794, G/TBT/N/KEN/2084, G/TBT/N/RWA/1452, G/TBT/N/TZA/1631, G/TBT/N/UGA/2408</v>
      </c>
      <c r="E339" s="8" t="s">
        <v>1722</v>
      </c>
      <c r="F339" s="8" t="s">
        <v>1723</v>
      </c>
      <c r="G339" s="8" t="s">
        <v>1688</v>
      </c>
      <c r="H339" s="8" t="s">
        <v>131</v>
      </c>
      <c r="I339" s="8" t="s">
        <v>1689</v>
      </c>
      <c r="J339" s="8" t="s">
        <v>42</v>
      </c>
      <c r="K339" s="8" t="s">
        <v>151</v>
      </c>
      <c r="L339" s="6"/>
      <c r="M339" s="7">
        <v>46248</v>
      </c>
      <c r="N339" s="7" t="s">
        <v>76</v>
      </c>
      <c r="O339" s="7" t="s">
        <v>97</v>
      </c>
      <c r="P339" s="6" t="s">
        <v>44</v>
      </c>
      <c r="Q339" s="8" t="s">
        <v>1724</v>
      </c>
      <c r="R339" t="str">
        <f>HYPERLINK("https://docs.wto.org/imrd/directdoc.asp?DDFDocuments/t/G/TBTN26/BDI794.docx", "https://docs.wto.org/imrd/directdoc.asp?DDFDocuments/t/G/TBTN26/BDI794.docx")</f>
        <v>https://docs.wto.org/imrd/directdoc.asp?DDFDocuments/t/G/TBTN26/BDI794.docx</v>
      </c>
      <c r="S339" t="str">
        <f>HYPERLINK("https://docs.wto.org/imrd/directdoc.asp?DDFDocuments/u/G/TBTN26/BDI794.docx", "https://docs.wto.org/imrd/directdoc.asp?DDFDocuments/u/G/TBTN26/BDI794.docx")</f>
        <v>https://docs.wto.org/imrd/directdoc.asp?DDFDocuments/u/G/TBTN26/BDI794.docx</v>
      </c>
      <c r="T339" t="str">
        <f>HYPERLINK("https://docs.wto.org/imrd/directdoc.asp?DDFDocuments/v/G/TBTN26/BDI794.docx", "https://docs.wto.org/imrd/directdoc.asp?DDFDocuments/v/G/TBTN26/BDI794.docx")</f>
        <v>https://docs.wto.org/imrd/directdoc.asp?DDFDocuments/v/G/TBTN26/BDI794.docx</v>
      </c>
      <c r="U339" t="s">
        <v>47</v>
      </c>
      <c r="V339" t="s">
        <v>47</v>
      </c>
      <c r="W339" t="s">
        <v>46</v>
      </c>
      <c r="X339" t="s">
        <v>47</v>
      </c>
      <c r="Y339" t="s">
        <v>47</v>
      </c>
      <c r="Z339" t="s">
        <v>47</v>
      </c>
      <c r="AA339" t="s">
        <v>47</v>
      </c>
      <c r="AB339" s="2" t="s">
        <v>1725</v>
      </c>
      <c r="AC339" t="s">
        <v>42</v>
      </c>
      <c r="AD339" t="s">
        <v>42</v>
      </c>
      <c r="AE339" t="s">
        <v>42</v>
      </c>
      <c r="AF339" t="s">
        <v>42</v>
      </c>
      <c r="AG339" t="s">
        <v>42</v>
      </c>
      <c r="AH339" s="2" t="s">
        <v>42</v>
      </c>
    </row>
    <row r="340" spans="1:34" ht="45" x14ac:dyDescent="0.25">
      <c r="A340" s="8" t="s">
        <v>1694</v>
      </c>
      <c r="B340" s="6" t="s">
        <v>192</v>
      </c>
      <c r="C340" s="7">
        <v>46188</v>
      </c>
      <c r="D340" s="9" t="str">
        <f>HYPERLINK("https://www.epingalert.org/en/Search?viewData= G/TBT/N/BDI/795, G/TBT/N/KEN/2085, G/TBT/N/RWA/1453, G/TBT/N/TZA/1632, G/TBT/N/UGA/2409"," G/TBT/N/BDI/795, G/TBT/N/KEN/2085, G/TBT/N/RWA/1453, G/TBT/N/TZA/1632, G/TBT/N/UGA/2409")</f>
        <v xml:space="preserve"> G/TBT/N/BDI/795, G/TBT/N/KEN/2085, G/TBT/N/RWA/1453, G/TBT/N/TZA/1632, G/TBT/N/UGA/2409</v>
      </c>
      <c r="E340" s="8" t="s">
        <v>1726</v>
      </c>
      <c r="F340" s="8" t="s">
        <v>1727</v>
      </c>
      <c r="G340" s="8" t="s">
        <v>1688</v>
      </c>
      <c r="H340" s="8" t="s">
        <v>131</v>
      </c>
      <c r="I340" s="8" t="s">
        <v>1689</v>
      </c>
      <c r="J340" s="8" t="s">
        <v>42</v>
      </c>
      <c r="K340" s="8" t="s">
        <v>151</v>
      </c>
      <c r="L340" s="6"/>
      <c r="M340" s="7">
        <v>46248</v>
      </c>
      <c r="N340" s="7" t="s">
        <v>76</v>
      </c>
      <c r="O340" s="7" t="s">
        <v>97</v>
      </c>
      <c r="P340" s="6" t="s">
        <v>44</v>
      </c>
      <c r="Q340" s="8" t="s">
        <v>1728</v>
      </c>
      <c r="R340" t="str">
        <f>HYPERLINK("https://docs.wto.org/imrd/directdoc.asp?DDFDocuments/t/G/TBTN26/BDI795.docx", "https://docs.wto.org/imrd/directdoc.asp?DDFDocuments/t/G/TBTN26/BDI795.docx")</f>
        <v>https://docs.wto.org/imrd/directdoc.asp?DDFDocuments/t/G/TBTN26/BDI795.docx</v>
      </c>
      <c r="S340" t="str">
        <f>HYPERLINK("https://docs.wto.org/imrd/directdoc.asp?DDFDocuments/u/G/TBTN26/BDI795.docx", "https://docs.wto.org/imrd/directdoc.asp?DDFDocuments/u/G/TBTN26/BDI795.docx")</f>
        <v>https://docs.wto.org/imrd/directdoc.asp?DDFDocuments/u/G/TBTN26/BDI795.docx</v>
      </c>
      <c r="T340" t="str">
        <f>HYPERLINK("https://docs.wto.org/imrd/directdoc.asp?DDFDocuments/v/G/TBTN26/BDI795.docx", "https://docs.wto.org/imrd/directdoc.asp?DDFDocuments/v/G/TBTN26/BDI795.docx")</f>
        <v>https://docs.wto.org/imrd/directdoc.asp?DDFDocuments/v/G/TBTN26/BDI795.docx</v>
      </c>
      <c r="U340" t="s">
        <v>47</v>
      </c>
      <c r="V340" t="s">
        <v>47</v>
      </c>
      <c r="W340" t="s">
        <v>46</v>
      </c>
      <c r="X340" t="s">
        <v>47</v>
      </c>
      <c r="Y340" t="s">
        <v>47</v>
      </c>
      <c r="Z340" t="s">
        <v>47</v>
      </c>
      <c r="AA340" t="s">
        <v>47</v>
      </c>
      <c r="AB340" s="2" t="s">
        <v>1729</v>
      </c>
      <c r="AC340" t="s">
        <v>42</v>
      </c>
      <c r="AD340" t="s">
        <v>42</v>
      </c>
      <c r="AE340" t="s">
        <v>42</v>
      </c>
      <c r="AF340" t="s">
        <v>42</v>
      </c>
      <c r="AG340" t="s">
        <v>42</v>
      </c>
      <c r="AH340" s="2" t="s">
        <v>42</v>
      </c>
    </row>
    <row r="341" spans="1:34" ht="45" x14ac:dyDescent="0.25">
      <c r="A341" s="8" t="s">
        <v>1694</v>
      </c>
      <c r="B341" s="6" t="s">
        <v>69</v>
      </c>
      <c r="C341" s="7">
        <v>46188</v>
      </c>
      <c r="D341" s="9" t="str">
        <f>HYPERLINK("https://www.epingalert.org/en/Search?viewData= G/TBT/N/BDI/795, G/TBT/N/KEN/2085, G/TBT/N/RWA/1453, G/TBT/N/TZA/1632, G/TBT/N/UGA/2409"," G/TBT/N/BDI/795, G/TBT/N/KEN/2085, G/TBT/N/RWA/1453, G/TBT/N/TZA/1632, G/TBT/N/UGA/2409")</f>
        <v xml:space="preserve"> G/TBT/N/BDI/795, G/TBT/N/KEN/2085, G/TBT/N/RWA/1453, G/TBT/N/TZA/1632, G/TBT/N/UGA/2409</v>
      </c>
      <c r="E341" s="8" t="s">
        <v>1726</v>
      </c>
      <c r="F341" s="8" t="s">
        <v>1727</v>
      </c>
      <c r="G341" s="8" t="s">
        <v>1688</v>
      </c>
      <c r="H341" s="8" t="s">
        <v>131</v>
      </c>
      <c r="I341" s="8" t="s">
        <v>1689</v>
      </c>
      <c r="J341" s="8" t="s">
        <v>42</v>
      </c>
      <c r="K341" s="8" t="s">
        <v>151</v>
      </c>
      <c r="L341" s="6"/>
      <c r="M341" s="7">
        <v>46248</v>
      </c>
      <c r="N341" s="7" t="s">
        <v>76</v>
      </c>
      <c r="O341" s="7" t="s">
        <v>97</v>
      </c>
      <c r="P341" s="6" t="s">
        <v>44</v>
      </c>
      <c r="Q341" s="8" t="s">
        <v>1728</v>
      </c>
      <c r="R341" t="str">
        <f>HYPERLINK("https://docs.wto.org/imrd/directdoc.asp?DDFDocuments/t/G/TBTN26/BDI795.docx", "https://docs.wto.org/imrd/directdoc.asp?DDFDocuments/t/G/TBTN26/BDI795.docx")</f>
        <v>https://docs.wto.org/imrd/directdoc.asp?DDFDocuments/t/G/TBTN26/BDI795.docx</v>
      </c>
      <c r="S341" t="str">
        <f>HYPERLINK("https://docs.wto.org/imrd/directdoc.asp?DDFDocuments/u/G/TBTN26/BDI795.docx", "https://docs.wto.org/imrd/directdoc.asp?DDFDocuments/u/G/TBTN26/BDI795.docx")</f>
        <v>https://docs.wto.org/imrd/directdoc.asp?DDFDocuments/u/G/TBTN26/BDI795.docx</v>
      </c>
      <c r="T341" t="str">
        <f>HYPERLINK("https://docs.wto.org/imrd/directdoc.asp?DDFDocuments/v/G/TBTN26/BDI795.docx", "https://docs.wto.org/imrd/directdoc.asp?DDFDocuments/v/G/TBTN26/BDI795.docx")</f>
        <v>https://docs.wto.org/imrd/directdoc.asp?DDFDocuments/v/G/TBTN26/BDI795.docx</v>
      </c>
      <c r="U341" t="s">
        <v>47</v>
      </c>
      <c r="V341" t="s">
        <v>47</v>
      </c>
      <c r="W341" t="s">
        <v>46</v>
      </c>
      <c r="X341" t="s">
        <v>47</v>
      </c>
      <c r="Y341" t="s">
        <v>47</v>
      </c>
      <c r="Z341" t="s">
        <v>47</v>
      </c>
      <c r="AA341" t="s">
        <v>47</v>
      </c>
      <c r="AB341" s="2" t="s">
        <v>1729</v>
      </c>
      <c r="AC341" t="s">
        <v>42</v>
      </c>
      <c r="AD341" t="s">
        <v>42</v>
      </c>
      <c r="AE341" t="s">
        <v>42</v>
      </c>
      <c r="AF341" t="s">
        <v>42</v>
      </c>
      <c r="AG341" t="s">
        <v>42</v>
      </c>
      <c r="AH341" s="2" t="s">
        <v>42</v>
      </c>
    </row>
    <row r="342" spans="1:34" ht="45" x14ac:dyDescent="0.25">
      <c r="A342" s="8" t="s">
        <v>1694</v>
      </c>
      <c r="B342" s="6" t="s">
        <v>201</v>
      </c>
      <c r="C342" s="7">
        <v>46188</v>
      </c>
      <c r="D342" s="9" t="str">
        <f>HYPERLINK("https://www.epingalert.org/en/Search?viewData= G/TBT/N/BDI/795, G/TBT/N/KEN/2085, G/TBT/N/RWA/1453, G/TBT/N/TZA/1632, G/TBT/N/UGA/2409"," G/TBT/N/BDI/795, G/TBT/N/KEN/2085, G/TBT/N/RWA/1453, G/TBT/N/TZA/1632, G/TBT/N/UGA/2409")</f>
        <v xml:space="preserve"> G/TBT/N/BDI/795, G/TBT/N/KEN/2085, G/TBT/N/RWA/1453, G/TBT/N/TZA/1632, G/TBT/N/UGA/2409</v>
      </c>
      <c r="E342" s="8" t="s">
        <v>1726</v>
      </c>
      <c r="F342" s="8" t="s">
        <v>1727</v>
      </c>
      <c r="G342" s="8" t="s">
        <v>1688</v>
      </c>
      <c r="H342" s="8" t="s">
        <v>131</v>
      </c>
      <c r="I342" s="8" t="s">
        <v>1689</v>
      </c>
      <c r="J342" s="8" t="s">
        <v>42</v>
      </c>
      <c r="K342" s="8" t="s">
        <v>151</v>
      </c>
      <c r="L342" s="6"/>
      <c r="M342" s="7">
        <v>46248</v>
      </c>
      <c r="N342" s="7" t="s">
        <v>76</v>
      </c>
      <c r="O342" s="7" t="s">
        <v>97</v>
      </c>
      <c r="P342" s="6" t="s">
        <v>44</v>
      </c>
      <c r="Q342" s="8" t="s">
        <v>1728</v>
      </c>
      <c r="R342" t="str">
        <f>HYPERLINK("https://docs.wto.org/imrd/directdoc.asp?DDFDocuments/t/G/TBTN26/BDI795.docx", "https://docs.wto.org/imrd/directdoc.asp?DDFDocuments/t/G/TBTN26/BDI795.docx")</f>
        <v>https://docs.wto.org/imrd/directdoc.asp?DDFDocuments/t/G/TBTN26/BDI795.docx</v>
      </c>
      <c r="S342" t="str">
        <f>HYPERLINK("https://docs.wto.org/imrd/directdoc.asp?DDFDocuments/u/G/TBTN26/BDI795.docx", "https://docs.wto.org/imrd/directdoc.asp?DDFDocuments/u/G/TBTN26/BDI795.docx")</f>
        <v>https://docs.wto.org/imrd/directdoc.asp?DDFDocuments/u/G/TBTN26/BDI795.docx</v>
      </c>
      <c r="T342" t="str">
        <f>HYPERLINK("https://docs.wto.org/imrd/directdoc.asp?DDFDocuments/v/G/TBTN26/BDI795.docx", "https://docs.wto.org/imrd/directdoc.asp?DDFDocuments/v/G/TBTN26/BDI795.docx")</f>
        <v>https://docs.wto.org/imrd/directdoc.asp?DDFDocuments/v/G/TBTN26/BDI795.docx</v>
      </c>
      <c r="U342" t="s">
        <v>47</v>
      </c>
      <c r="V342" t="s">
        <v>47</v>
      </c>
      <c r="W342" t="s">
        <v>46</v>
      </c>
      <c r="X342" t="s">
        <v>47</v>
      </c>
      <c r="Y342" t="s">
        <v>47</v>
      </c>
      <c r="Z342" t="s">
        <v>47</v>
      </c>
      <c r="AA342" t="s">
        <v>47</v>
      </c>
      <c r="AB342" s="2" t="s">
        <v>1729</v>
      </c>
      <c r="AC342" t="s">
        <v>42</v>
      </c>
      <c r="AD342" t="s">
        <v>42</v>
      </c>
      <c r="AE342" t="s">
        <v>42</v>
      </c>
      <c r="AF342" t="s">
        <v>42</v>
      </c>
      <c r="AG342" t="s">
        <v>42</v>
      </c>
      <c r="AH342" s="2" t="s">
        <v>42</v>
      </c>
    </row>
    <row r="343" spans="1:34" ht="45" x14ac:dyDescent="0.25">
      <c r="A343" s="8" t="s">
        <v>1694</v>
      </c>
      <c r="B343" s="6" t="s">
        <v>202</v>
      </c>
      <c r="C343" s="7">
        <v>46188</v>
      </c>
      <c r="D343" s="9" t="str">
        <f>HYPERLINK("https://www.epingalert.org/en/Search?viewData= G/TBT/N/BDI/795, G/TBT/N/KEN/2085, G/TBT/N/RWA/1453, G/TBT/N/TZA/1632, G/TBT/N/UGA/2409"," G/TBT/N/BDI/795, G/TBT/N/KEN/2085, G/TBT/N/RWA/1453, G/TBT/N/TZA/1632, G/TBT/N/UGA/2409")</f>
        <v xml:space="preserve"> G/TBT/N/BDI/795, G/TBT/N/KEN/2085, G/TBT/N/RWA/1453, G/TBT/N/TZA/1632, G/TBT/N/UGA/2409</v>
      </c>
      <c r="E343" s="8" t="s">
        <v>1726</v>
      </c>
      <c r="F343" s="8" t="s">
        <v>1727</v>
      </c>
      <c r="G343" s="8" t="s">
        <v>1688</v>
      </c>
      <c r="H343" s="8" t="s">
        <v>131</v>
      </c>
      <c r="I343" s="8" t="s">
        <v>1689</v>
      </c>
      <c r="J343" s="8" t="s">
        <v>42</v>
      </c>
      <c r="K343" s="8" t="s">
        <v>151</v>
      </c>
      <c r="L343" s="6"/>
      <c r="M343" s="7">
        <v>46248</v>
      </c>
      <c r="N343" s="7" t="s">
        <v>76</v>
      </c>
      <c r="O343" s="7" t="s">
        <v>97</v>
      </c>
      <c r="P343" s="6" t="s">
        <v>44</v>
      </c>
      <c r="Q343" s="8" t="s">
        <v>1728</v>
      </c>
      <c r="R343" t="str">
        <f>HYPERLINK("https://docs.wto.org/imrd/directdoc.asp?DDFDocuments/t/G/TBTN26/BDI795.docx", "https://docs.wto.org/imrd/directdoc.asp?DDFDocuments/t/G/TBTN26/BDI795.docx")</f>
        <v>https://docs.wto.org/imrd/directdoc.asp?DDFDocuments/t/G/TBTN26/BDI795.docx</v>
      </c>
      <c r="S343" t="str">
        <f>HYPERLINK("https://docs.wto.org/imrd/directdoc.asp?DDFDocuments/u/G/TBTN26/BDI795.docx", "https://docs.wto.org/imrd/directdoc.asp?DDFDocuments/u/G/TBTN26/BDI795.docx")</f>
        <v>https://docs.wto.org/imrd/directdoc.asp?DDFDocuments/u/G/TBTN26/BDI795.docx</v>
      </c>
      <c r="T343" t="str">
        <f>HYPERLINK("https://docs.wto.org/imrd/directdoc.asp?DDFDocuments/v/G/TBTN26/BDI795.docx", "https://docs.wto.org/imrd/directdoc.asp?DDFDocuments/v/G/TBTN26/BDI795.docx")</f>
        <v>https://docs.wto.org/imrd/directdoc.asp?DDFDocuments/v/G/TBTN26/BDI795.docx</v>
      </c>
      <c r="U343" t="s">
        <v>47</v>
      </c>
      <c r="V343" t="s">
        <v>47</v>
      </c>
      <c r="W343" t="s">
        <v>46</v>
      </c>
      <c r="X343" t="s">
        <v>47</v>
      </c>
      <c r="Y343" t="s">
        <v>47</v>
      </c>
      <c r="Z343" t="s">
        <v>47</v>
      </c>
      <c r="AA343" t="s">
        <v>47</v>
      </c>
      <c r="AB343" s="2" t="s">
        <v>1729</v>
      </c>
      <c r="AC343" t="s">
        <v>42</v>
      </c>
      <c r="AD343" t="s">
        <v>42</v>
      </c>
      <c r="AE343" t="s">
        <v>42</v>
      </c>
      <c r="AF343" t="s">
        <v>42</v>
      </c>
      <c r="AG343" t="s">
        <v>42</v>
      </c>
      <c r="AH343" s="2" t="s">
        <v>42</v>
      </c>
    </row>
    <row r="344" spans="1:34" ht="45" x14ac:dyDescent="0.25">
      <c r="A344" s="8" t="s">
        <v>1694</v>
      </c>
      <c r="B344" s="6" t="s">
        <v>203</v>
      </c>
      <c r="C344" s="7">
        <v>46188</v>
      </c>
      <c r="D344" s="9" t="str">
        <f>HYPERLINK("https://www.epingalert.org/en/Search?viewData= G/TBT/N/BDI/795, G/TBT/N/KEN/2085, G/TBT/N/RWA/1453, G/TBT/N/TZA/1632, G/TBT/N/UGA/2409"," G/TBT/N/BDI/795, G/TBT/N/KEN/2085, G/TBT/N/RWA/1453, G/TBT/N/TZA/1632, G/TBT/N/UGA/2409")</f>
        <v xml:space="preserve"> G/TBT/N/BDI/795, G/TBT/N/KEN/2085, G/TBT/N/RWA/1453, G/TBT/N/TZA/1632, G/TBT/N/UGA/2409</v>
      </c>
      <c r="E344" s="8" t="s">
        <v>1726</v>
      </c>
      <c r="F344" s="8" t="s">
        <v>1727</v>
      </c>
      <c r="G344" s="8" t="s">
        <v>1688</v>
      </c>
      <c r="H344" s="8" t="s">
        <v>131</v>
      </c>
      <c r="I344" s="8" t="s">
        <v>1689</v>
      </c>
      <c r="J344" s="8" t="s">
        <v>42</v>
      </c>
      <c r="K344" s="8" t="s">
        <v>151</v>
      </c>
      <c r="L344" s="6"/>
      <c r="M344" s="7">
        <v>46248</v>
      </c>
      <c r="N344" s="7" t="s">
        <v>76</v>
      </c>
      <c r="O344" s="7" t="s">
        <v>97</v>
      </c>
      <c r="P344" s="6" t="s">
        <v>44</v>
      </c>
      <c r="Q344" s="8" t="s">
        <v>1728</v>
      </c>
      <c r="R344" t="str">
        <f>HYPERLINK("https://docs.wto.org/imrd/directdoc.asp?DDFDocuments/t/G/TBTN26/BDI795.docx", "https://docs.wto.org/imrd/directdoc.asp?DDFDocuments/t/G/TBTN26/BDI795.docx")</f>
        <v>https://docs.wto.org/imrd/directdoc.asp?DDFDocuments/t/G/TBTN26/BDI795.docx</v>
      </c>
      <c r="S344" t="str">
        <f>HYPERLINK("https://docs.wto.org/imrd/directdoc.asp?DDFDocuments/u/G/TBTN26/BDI795.docx", "https://docs.wto.org/imrd/directdoc.asp?DDFDocuments/u/G/TBTN26/BDI795.docx")</f>
        <v>https://docs.wto.org/imrd/directdoc.asp?DDFDocuments/u/G/TBTN26/BDI795.docx</v>
      </c>
      <c r="T344" t="str">
        <f>HYPERLINK("https://docs.wto.org/imrd/directdoc.asp?DDFDocuments/v/G/TBTN26/BDI795.docx", "https://docs.wto.org/imrd/directdoc.asp?DDFDocuments/v/G/TBTN26/BDI795.docx")</f>
        <v>https://docs.wto.org/imrd/directdoc.asp?DDFDocuments/v/G/TBTN26/BDI795.docx</v>
      </c>
      <c r="U344" t="s">
        <v>47</v>
      </c>
      <c r="V344" t="s">
        <v>47</v>
      </c>
      <c r="W344" t="s">
        <v>46</v>
      </c>
      <c r="X344" t="s">
        <v>47</v>
      </c>
      <c r="Y344" t="s">
        <v>47</v>
      </c>
      <c r="Z344" t="s">
        <v>47</v>
      </c>
      <c r="AA344" t="s">
        <v>47</v>
      </c>
      <c r="AB344" s="2" t="s">
        <v>1729</v>
      </c>
      <c r="AC344" t="s">
        <v>42</v>
      </c>
      <c r="AD344" t="s">
        <v>42</v>
      </c>
      <c r="AE344" t="s">
        <v>42</v>
      </c>
      <c r="AF344" t="s">
        <v>42</v>
      </c>
      <c r="AG344" t="s">
        <v>42</v>
      </c>
      <c r="AH344" s="2" t="s">
        <v>42</v>
      </c>
    </row>
    <row r="345" spans="1:34" ht="45" x14ac:dyDescent="0.25">
      <c r="A345" s="8" t="s">
        <v>1694</v>
      </c>
      <c r="B345" s="6" t="s">
        <v>192</v>
      </c>
      <c r="C345" s="7">
        <v>46188</v>
      </c>
      <c r="D345" s="9" t="str">
        <f>HYPERLINK("https://www.epingalert.org/en/Search?viewData= G/TBT/N/BDI/796, G/TBT/N/KEN/2086, G/TBT/N/RWA/1454, G/TBT/N/TZA/1633, G/TBT/N/UGA/2410"," G/TBT/N/BDI/796, G/TBT/N/KEN/2086, G/TBT/N/RWA/1454, G/TBT/N/TZA/1633, G/TBT/N/UGA/2410")</f>
        <v xml:space="preserve"> G/TBT/N/BDI/796, G/TBT/N/KEN/2086, G/TBT/N/RWA/1454, G/TBT/N/TZA/1633, G/TBT/N/UGA/2410</v>
      </c>
      <c r="E345" s="8" t="s">
        <v>1730</v>
      </c>
      <c r="F345" s="8" t="s">
        <v>1731</v>
      </c>
      <c r="G345" s="8" t="s">
        <v>1688</v>
      </c>
      <c r="H345" s="8" t="s">
        <v>131</v>
      </c>
      <c r="I345" s="8" t="s">
        <v>1689</v>
      </c>
      <c r="J345" s="8" t="s">
        <v>42</v>
      </c>
      <c r="K345" s="8" t="s">
        <v>151</v>
      </c>
      <c r="L345" s="6"/>
      <c r="M345" s="7">
        <v>46248</v>
      </c>
      <c r="N345" s="7" t="s">
        <v>76</v>
      </c>
      <c r="O345" s="7" t="s">
        <v>97</v>
      </c>
      <c r="P345" s="6" t="s">
        <v>44</v>
      </c>
      <c r="Q345" s="8" t="s">
        <v>1732</v>
      </c>
      <c r="R345" t="str">
        <f>HYPERLINK("https://docs.wto.org/imrd/directdoc.asp?DDFDocuments/t/G/TBTN26/BDI796.docx", "https://docs.wto.org/imrd/directdoc.asp?DDFDocuments/t/G/TBTN26/BDI796.docx")</f>
        <v>https://docs.wto.org/imrd/directdoc.asp?DDFDocuments/t/G/TBTN26/BDI796.docx</v>
      </c>
      <c r="S345" t="str">
        <f>HYPERLINK("https://docs.wto.org/imrd/directdoc.asp?DDFDocuments/u/G/TBTN26/BDI796.docx", "https://docs.wto.org/imrd/directdoc.asp?DDFDocuments/u/G/TBTN26/BDI796.docx")</f>
        <v>https://docs.wto.org/imrd/directdoc.asp?DDFDocuments/u/G/TBTN26/BDI796.docx</v>
      </c>
      <c r="T345" t="str">
        <f>HYPERLINK("https://docs.wto.org/imrd/directdoc.asp?DDFDocuments/v/G/TBTN26/BDI796.docx", "https://docs.wto.org/imrd/directdoc.asp?DDFDocuments/v/G/TBTN26/BDI796.docx")</f>
        <v>https://docs.wto.org/imrd/directdoc.asp?DDFDocuments/v/G/TBTN26/BDI796.docx</v>
      </c>
      <c r="U345" t="s">
        <v>47</v>
      </c>
      <c r="V345" t="s">
        <v>47</v>
      </c>
      <c r="W345" t="s">
        <v>46</v>
      </c>
      <c r="X345" t="s">
        <v>47</v>
      </c>
      <c r="Y345" t="s">
        <v>47</v>
      </c>
      <c r="Z345" t="s">
        <v>47</v>
      </c>
      <c r="AA345" t="s">
        <v>47</v>
      </c>
      <c r="AB345" s="2" t="s">
        <v>1733</v>
      </c>
      <c r="AC345" t="s">
        <v>42</v>
      </c>
      <c r="AD345" t="s">
        <v>42</v>
      </c>
      <c r="AE345" t="s">
        <v>42</v>
      </c>
      <c r="AF345" t="s">
        <v>42</v>
      </c>
      <c r="AG345" t="s">
        <v>42</v>
      </c>
      <c r="AH345" s="2" t="s">
        <v>42</v>
      </c>
    </row>
    <row r="346" spans="1:34" ht="45" x14ac:dyDescent="0.25">
      <c r="A346" s="8" t="s">
        <v>1694</v>
      </c>
      <c r="B346" s="6" t="s">
        <v>69</v>
      </c>
      <c r="C346" s="7">
        <v>46188</v>
      </c>
      <c r="D346" s="9" t="str">
        <f>HYPERLINK("https://www.epingalert.org/en/Search?viewData= G/TBT/N/BDI/796, G/TBT/N/KEN/2086, G/TBT/N/RWA/1454, G/TBT/N/TZA/1633, G/TBT/N/UGA/2410"," G/TBT/N/BDI/796, G/TBT/N/KEN/2086, G/TBT/N/RWA/1454, G/TBT/N/TZA/1633, G/TBT/N/UGA/2410")</f>
        <v xml:space="preserve"> G/TBT/N/BDI/796, G/TBT/N/KEN/2086, G/TBT/N/RWA/1454, G/TBT/N/TZA/1633, G/TBT/N/UGA/2410</v>
      </c>
      <c r="E346" s="8" t="s">
        <v>1730</v>
      </c>
      <c r="F346" s="8" t="s">
        <v>1731</v>
      </c>
      <c r="G346" s="8" t="s">
        <v>1688</v>
      </c>
      <c r="H346" s="8" t="s">
        <v>131</v>
      </c>
      <c r="I346" s="8" t="s">
        <v>1689</v>
      </c>
      <c r="J346" s="8" t="s">
        <v>42</v>
      </c>
      <c r="K346" s="8" t="s">
        <v>151</v>
      </c>
      <c r="L346" s="6"/>
      <c r="M346" s="7">
        <v>46248</v>
      </c>
      <c r="N346" s="7" t="s">
        <v>76</v>
      </c>
      <c r="O346" s="7" t="s">
        <v>97</v>
      </c>
      <c r="P346" s="6" t="s">
        <v>44</v>
      </c>
      <c r="Q346" s="8" t="s">
        <v>1732</v>
      </c>
      <c r="R346" t="str">
        <f>HYPERLINK("https://docs.wto.org/imrd/directdoc.asp?DDFDocuments/t/G/TBTN26/BDI796.docx", "https://docs.wto.org/imrd/directdoc.asp?DDFDocuments/t/G/TBTN26/BDI796.docx")</f>
        <v>https://docs.wto.org/imrd/directdoc.asp?DDFDocuments/t/G/TBTN26/BDI796.docx</v>
      </c>
      <c r="S346" t="str">
        <f>HYPERLINK("https://docs.wto.org/imrd/directdoc.asp?DDFDocuments/u/G/TBTN26/BDI796.docx", "https://docs.wto.org/imrd/directdoc.asp?DDFDocuments/u/G/TBTN26/BDI796.docx")</f>
        <v>https://docs.wto.org/imrd/directdoc.asp?DDFDocuments/u/G/TBTN26/BDI796.docx</v>
      </c>
      <c r="T346" t="str">
        <f>HYPERLINK("https://docs.wto.org/imrd/directdoc.asp?DDFDocuments/v/G/TBTN26/BDI796.docx", "https://docs.wto.org/imrd/directdoc.asp?DDFDocuments/v/G/TBTN26/BDI796.docx")</f>
        <v>https://docs.wto.org/imrd/directdoc.asp?DDFDocuments/v/G/TBTN26/BDI796.docx</v>
      </c>
      <c r="U346" t="s">
        <v>47</v>
      </c>
      <c r="V346" t="s">
        <v>47</v>
      </c>
      <c r="W346" t="s">
        <v>46</v>
      </c>
      <c r="X346" t="s">
        <v>47</v>
      </c>
      <c r="Y346" t="s">
        <v>47</v>
      </c>
      <c r="Z346" t="s">
        <v>47</v>
      </c>
      <c r="AA346" t="s">
        <v>47</v>
      </c>
      <c r="AB346" s="2" t="s">
        <v>1733</v>
      </c>
      <c r="AC346" t="s">
        <v>42</v>
      </c>
      <c r="AD346" t="s">
        <v>42</v>
      </c>
      <c r="AE346" t="s">
        <v>42</v>
      </c>
      <c r="AF346" t="s">
        <v>42</v>
      </c>
      <c r="AG346" t="s">
        <v>42</v>
      </c>
      <c r="AH346" s="2" t="s">
        <v>42</v>
      </c>
    </row>
    <row r="347" spans="1:34" ht="45" x14ac:dyDescent="0.25">
      <c r="A347" s="8" t="s">
        <v>1694</v>
      </c>
      <c r="B347" s="6" t="s">
        <v>201</v>
      </c>
      <c r="C347" s="7">
        <v>46188</v>
      </c>
      <c r="D347" s="9" t="str">
        <f>HYPERLINK("https://www.epingalert.org/en/Search?viewData= G/TBT/N/BDI/796, G/TBT/N/KEN/2086, G/TBT/N/RWA/1454, G/TBT/N/TZA/1633, G/TBT/N/UGA/2410"," G/TBT/N/BDI/796, G/TBT/N/KEN/2086, G/TBT/N/RWA/1454, G/TBT/N/TZA/1633, G/TBT/N/UGA/2410")</f>
        <v xml:space="preserve"> G/TBT/N/BDI/796, G/TBT/N/KEN/2086, G/TBT/N/RWA/1454, G/TBT/N/TZA/1633, G/TBT/N/UGA/2410</v>
      </c>
      <c r="E347" s="8" t="s">
        <v>1730</v>
      </c>
      <c r="F347" s="8" t="s">
        <v>1731</v>
      </c>
      <c r="G347" s="8" t="s">
        <v>1688</v>
      </c>
      <c r="H347" s="8" t="s">
        <v>131</v>
      </c>
      <c r="I347" s="8" t="s">
        <v>1689</v>
      </c>
      <c r="J347" s="8" t="s">
        <v>42</v>
      </c>
      <c r="K347" s="8" t="s">
        <v>151</v>
      </c>
      <c r="L347" s="6"/>
      <c r="M347" s="7">
        <v>46248</v>
      </c>
      <c r="N347" s="7" t="s">
        <v>76</v>
      </c>
      <c r="O347" s="7" t="s">
        <v>97</v>
      </c>
      <c r="P347" s="6" t="s">
        <v>44</v>
      </c>
      <c r="Q347" s="8" t="s">
        <v>1732</v>
      </c>
      <c r="R347" t="str">
        <f>HYPERLINK("https://docs.wto.org/imrd/directdoc.asp?DDFDocuments/t/G/TBTN26/BDI796.docx", "https://docs.wto.org/imrd/directdoc.asp?DDFDocuments/t/G/TBTN26/BDI796.docx")</f>
        <v>https://docs.wto.org/imrd/directdoc.asp?DDFDocuments/t/G/TBTN26/BDI796.docx</v>
      </c>
      <c r="S347" t="str">
        <f>HYPERLINK("https://docs.wto.org/imrd/directdoc.asp?DDFDocuments/u/G/TBTN26/BDI796.docx", "https://docs.wto.org/imrd/directdoc.asp?DDFDocuments/u/G/TBTN26/BDI796.docx")</f>
        <v>https://docs.wto.org/imrd/directdoc.asp?DDFDocuments/u/G/TBTN26/BDI796.docx</v>
      </c>
      <c r="T347" t="str">
        <f>HYPERLINK("https://docs.wto.org/imrd/directdoc.asp?DDFDocuments/v/G/TBTN26/BDI796.docx", "https://docs.wto.org/imrd/directdoc.asp?DDFDocuments/v/G/TBTN26/BDI796.docx")</f>
        <v>https://docs.wto.org/imrd/directdoc.asp?DDFDocuments/v/G/TBTN26/BDI796.docx</v>
      </c>
      <c r="U347" t="s">
        <v>47</v>
      </c>
      <c r="V347" t="s">
        <v>47</v>
      </c>
      <c r="W347" t="s">
        <v>46</v>
      </c>
      <c r="X347" t="s">
        <v>47</v>
      </c>
      <c r="Y347" t="s">
        <v>47</v>
      </c>
      <c r="Z347" t="s">
        <v>47</v>
      </c>
      <c r="AA347" t="s">
        <v>47</v>
      </c>
      <c r="AB347" s="2" t="s">
        <v>1733</v>
      </c>
      <c r="AC347" t="s">
        <v>42</v>
      </c>
      <c r="AD347" t="s">
        <v>42</v>
      </c>
      <c r="AE347" t="s">
        <v>42</v>
      </c>
      <c r="AF347" t="s">
        <v>42</v>
      </c>
      <c r="AG347" t="s">
        <v>42</v>
      </c>
      <c r="AH347" s="2" t="s">
        <v>42</v>
      </c>
    </row>
    <row r="348" spans="1:34" ht="45" x14ac:dyDescent="0.25">
      <c r="A348" s="8" t="s">
        <v>1694</v>
      </c>
      <c r="B348" s="6" t="s">
        <v>202</v>
      </c>
      <c r="C348" s="7">
        <v>46188</v>
      </c>
      <c r="D348" s="9" t="str">
        <f>HYPERLINK("https://www.epingalert.org/en/Search?viewData= G/TBT/N/BDI/796, G/TBT/N/KEN/2086, G/TBT/N/RWA/1454, G/TBT/N/TZA/1633, G/TBT/N/UGA/2410"," G/TBT/N/BDI/796, G/TBT/N/KEN/2086, G/TBT/N/RWA/1454, G/TBT/N/TZA/1633, G/TBT/N/UGA/2410")</f>
        <v xml:space="preserve"> G/TBT/N/BDI/796, G/TBT/N/KEN/2086, G/TBT/N/RWA/1454, G/TBT/N/TZA/1633, G/TBT/N/UGA/2410</v>
      </c>
      <c r="E348" s="8" t="s">
        <v>1730</v>
      </c>
      <c r="F348" s="8" t="s">
        <v>1731</v>
      </c>
      <c r="G348" s="8" t="s">
        <v>1688</v>
      </c>
      <c r="H348" s="8" t="s">
        <v>131</v>
      </c>
      <c r="I348" s="8" t="s">
        <v>1689</v>
      </c>
      <c r="J348" s="8" t="s">
        <v>42</v>
      </c>
      <c r="K348" s="8" t="s">
        <v>151</v>
      </c>
      <c r="L348" s="6"/>
      <c r="M348" s="7">
        <v>46248</v>
      </c>
      <c r="N348" s="7" t="s">
        <v>76</v>
      </c>
      <c r="O348" s="7" t="s">
        <v>97</v>
      </c>
      <c r="P348" s="6" t="s">
        <v>44</v>
      </c>
      <c r="Q348" s="8" t="s">
        <v>1732</v>
      </c>
      <c r="R348" t="str">
        <f>HYPERLINK("https://docs.wto.org/imrd/directdoc.asp?DDFDocuments/t/G/TBTN26/BDI796.docx", "https://docs.wto.org/imrd/directdoc.asp?DDFDocuments/t/G/TBTN26/BDI796.docx")</f>
        <v>https://docs.wto.org/imrd/directdoc.asp?DDFDocuments/t/G/TBTN26/BDI796.docx</v>
      </c>
      <c r="S348" t="str">
        <f>HYPERLINK("https://docs.wto.org/imrd/directdoc.asp?DDFDocuments/u/G/TBTN26/BDI796.docx", "https://docs.wto.org/imrd/directdoc.asp?DDFDocuments/u/G/TBTN26/BDI796.docx")</f>
        <v>https://docs.wto.org/imrd/directdoc.asp?DDFDocuments/u/G/TBTN26/BDI796.docx</v>
      </c>
      <c r="T348" t="str">
        <f>HYPERLINK("https://docs.wto.org/imrd/directdoc.asp?DDFDocuments/v/G/TBTN26/BDI796.docx", "https://docs.wto.org/imrd/directdoc.asp?DDFDocuments/v/G/TBTN26/BDI796.docx")</f>
        <v>https://docs.wto.org/imrd/directdoc.asp?DDFDocuments/v/G/TBTN26/BDI796.docx</v>
      </c>
      <c r="U348" t="s">
        <v>47</v>
      </c>
      <c r="V348" t="s">
        <v>47</v>
      </c>
      <c r="W348" t="s">
        <v>46</v>
      </c>
      <c r="X348" t="s">
        <v>47</v>
      </c>
      <c r="Y348" t="s">
        <v>47</v>
      </c>
      <c r="Z348" t="s">
        <v>47</v>
      </c>
      <c r="AA348" t="s">
        <v>47</v>
      </c>
      <c r="AB348" s="2" t="s">
        <v>1733</v>
      </c>
      <c r="AC348" t="s">
        <v>42</v>
      </c>
      <c r="AD348" t="s">
        <v>42</v>
      </c>
      <c r="AE348" t="s">
        <v>42</v>
      </c>
      <c r="AF348" t="s">
        <v>42</v>
      </c>
      <c r="AG348" t="s">
        <v>42</v>
      </c>
      <c r="AH348" s="2" t="s">
        <v>42</v>
      </c>
    </row>
    <row r="349" spans="1:34" ht="45" x14ac:dyDescent="0.25">
      <c r="A349" s="8" t="s">
        <v>1694</v>
      </c>
      <c r="B349" s="6" t="s">
        <v>203</v>
      </c>
      <c r="C349" s="7">
        <v>46188</v>
      </c>
      <c r="D349" s="9" t="str">
        <f>HYPERLINK("https://www.epingalert.org/en/Search?viewData= G/TBT/N/BDI/796, G/TBT/N/KEN/2086, G/TBT/N/RWA/1454, G/TBT/N/TZA/1633, G/TBT/N/UGA/2410"," G/TBT/N/BDI/796, G/TBT/N/KEN/2086, G/TBT/N/RWA/1454, G/TBT/N/TZA/1633, G/TBT/N/UGA/2410")</f>
        <v xml:space="preserve"> G/TBT/N/BDI/796, G/TBT/N/KEN/2086, G/TBT/N/RWA/1454, G/TBT/N/TZA/1633, G/TBT/N/UGA/2410</v>
      </c>
      <c r="E349" s="8" t="s">
        <v>1730</v>
      </c>
      <c r="F349" s="8" t="s">
        <v>1731</v>
      </c>
      <c r="G349" s="8" t="s">
        <v>1688</v>
      </c>
      <c r="H349" s="8" t="s">
        <v>131</v>
      </c>
      <c r="I349" s="8" t="s">
        <v>1689</v>
      </c>
      <c r="J349" s="8" t="s">
        <v>42</v>
      </c>
      <c r="K349" s="8" t="s">
        <v>151</v>
      </c>
      <c r="L349" s="6"/>
      <c r="M349" s="7">
        <v>46248</v>
      </c>
      <c r="N349" s="7" t="s">
        <v>76</v>
      </c>
      <c r="O349" s="7" t="s">
        <v>97</v>
      </c>
      <c r="P349" s="6" t="s">
        <v>44</v>
      </c>
      <c r="Q349" s="8" t="s">
        <v>1732</v>
      </c>
      <c r="R349" t="str">
        <f>HYPERLINK("https://docs.wto.org/imrd/directdoc.asp?DDFDocuments/t/G/TBTN26/BDI796.docx", "https://docs.wto.org/imrd/directdoc.asp?DDFDocuments/t/G/TBTN26/BDI796.docx")</f>
        <v>https://docs.wto.org/imrd/directdoc.asp?DDFDocuments/t/G/TBTN26/BDI796.docx</v>
      </c>
      <c r="S349" t="str">
        <f>HYPERLINK("https://docs.wto.org/imrd/directdoc.asp?DDFDocuments/u/G/TBTN26/BDI796.docx", "https://docs.wto.org/imrd/directdoc.asp?DDFDocuments/u/G/TBTN26/BDI796.docx")</f>
        <v>https://docs.wto.org/imrd/directdoc.asp?DDFDocuments/u/G/TBTN26/BDI796.docx</v>
      </c>
      <c r="T349" t="str">
        <f>HYPERLINK("https://docs.wto.org/imrd/directdoc.asp?DDFDocuments/v/G/TBTN26/BDI796.docx", "https://docs.wto.org/imrd/directdoc.asp?DDFDocuments/v/G/TBTN26/BDI796.docx")</f>
        <v>https://docs.wto.org/imrd/directdoc.asp?DDFDocuments/v/G/TBTN26/BDI796.docx</v>
      </c>
      <c r="U349" t="s">
        <v>47</v>
      </c>
      <c r="V349" t="s">
        <v>47</v>
      </c>
      <c r="W349" t="s">
        <v>46</v>
      </c>
      <c r="X349" t="s">
        <v>47</v>
      </c>
      <c r="Y349" t="s">
        <v>47</v>
      </c>
      <c r="Z349" t="s">
        <v>47</v>
      </c>
      <c r="AA349" t="s">
        <v>47</v>
      </c>
      <c r="AB349" s="2" t="s">
        <v>1733</v>
      </c>
      <c r="AC349" t="s">
        <v>42</v>
      </c>
      <c r="AD349" t="s">
        <v>42</v>
      </c>
      <c r="AE349" t="s">
        <v>42</v>
      </c>
      <c r="AF349" t="s">
        <v>42</v>
      </c>
      <c r="AG349" t="s">
        <v>42</v>
      </c>
      <c r="AH349" s="2" t="s">
        <v>42</v>
      </c>
    </row>
    <row r="350" spans="1:34" ht="345" x14ac:dyDescent="0.25">
      <c r="A350" s="8" t="s">
        <v>1736</v>
      </c>
      <c r="B350" s="6" t="s">
        <v>192</v>
      </c>
      <c r="C350" s="7">
        <v>46185</v>
      </c>
      <c r="D350" s="9" t="str">
        <f>HYPERLINK("https://www.epingalert.org/en/Search?viewData= G/TBT/N/BDI/785, G/TBT/N/KEN/2075, G/TBT/N/RWA/1443, G/TBT/N/TZA/1622, G/TBT/N/UGA/2399"," G/TBT/N/BDI/785, G/TBT/N/KEN/2075, G/TBT/N/RWA/1443, G/TBT/N/TZA/1622, G/TBT/N/UGA/2399")</f>
        <v xml:space="preserve"> G/TBT/N/BDI/785, G/TBT/N/KEN/2075, G/TBT/N/RWA/1443, G/TBT/N/TZA/1622, G/TBT/N/UGA/2399</v>
      </c>
      <c r="E350" s="8" t="s">
        <v>1734</v>
      </c>
      <c r="F350" s="8" t="s">
        <v>1735</v>
      </c>
      <c r="G350" s="8" t="s">
        <v>1737</v>
      </c>
      <c r="H350" s="8" t="s">
        <v>1738</v>
      </c>
      <c r="I350" s="8" t="s">
        <v>198</v>
      </c>
      <c r="J350" s="8" t="s">
        <v>42</v>
      </c>
      <c r="K350" s="8" t="s">
        <v>143</v>
      </c>
      <c r="L350" s="6"/>
      <c r="M350" s="7">
        <v>46245</v>
      </c>
      <c r="N350" s="7" t="s">
        <v>76</v>
      </c>
      <c r="O350" s="7" t="s">
        <v>182</v>
      </c>
      <c r="P350" s="6" t="s">
        <v>44</v>
      </c>
      <c r="Q350" s="8" t="s">
        <v>1739</v>
      </c>
      <c r="R350" t="str">
        <f>HYPERLINK("https://docs.wto.org/imrd/directdoc.asp?DDFDocuments/t/G/TBTN26/BDI785.docx", "https://docs.wto.org/imrd/directdoc.asp?DDFDocuments/t/G/TBTN26/BDI785.docx")</f>
        <v>https://docs.wto.org/imrd/directdoc.asp?DDFDocuments/t/G/TBTN26/BDI785.docx</v>
      </c>
      <c r="S350" t="str">
        <f>HYPERLINK("https://docs.wto.org/imrd/directdoc.asp?DDFDocuments/u/G/TBTN26/BDI785.docx", "https://docs.wto.org/imrd/directdoc.asp?DDFDocuments/u/G/TBTN26/BDI785.docx")</f>
        <v>https://docs.wto.org/imrd/directdoc.asp?DDFDocuments/u/G/TBTN26/BDI785.docx</v>
      </c>
      <c r="T350" t="str">
        <f>HYPERLINK("https://docs.wto.org/imrd/directdoc.asp?DDFDocuments/v/G/TBTN26/BDI785.docx", "https://docs.wto.org/imrd/directdoc.asp?DDFDocuments/v/G/TBTN26/BDI785.docx")</f>
        <v>https://docs.wto.org/imrd/directdoc.asp?DDFDocuments/v/G/TBTN26/BDI785.docx</v>
      </c>
      <c r="U350" t="s">
        <v>46</v>
      </c>
      <c r="V350" t="s">
        <v>47</v>
      </c>
      <c r="W350" t="s">
        <v>47</v>
      </c>
      <c r="X350" t="s">
        <v>47</v>
      </c>
      <c r="Y350" t="s">
        <v>47</v>
      </c>
      <c r="Z350" t="s">
        <v>47</v>
      </c>
      <c r="AA350" t="s">
        <v>47</v>
      </c>
      <c r="AB350" s="2" t="s">
        <v>1740</v>
      </c>
      <c r="AC350" t="s">
        <v>42</v>
      </c>
      <c r="AD350" t="s">
        <v>42</v>
      </c>
      <c r="AE350" t="s">
        <v>42</v>
      </c>
      <c r="AF350" t="s">
        <v>42</v>
      </c>
      <c r="AG350" t="s">
        <v>42</v>
      </c>
      <c r="AH350" s="2" t="s">
        <v>42</v>
      </c>
    </row>
    <row r="351" spans="1:34" ht="345" x14ac:dyDescent="0.25">
      <c r="A351" s="8" t="s">
        <v>1736</v>
      </c>
      <c r="B351" s="6" t="s">
        <v>69</v>
      </c>
      <c r="C351" s="7">
        <v>46185</v>
      </c>
      <c r="D351" s="9" t="str">
        <f>HYPERLINK("https://www.epingalert.org/en/Search?viewData= G/TBT/N/BDI/785, G/TBT/N/KEN/2075, G/TBT/N/RWA/1443, G/TBT/N/TZA/1622, G/TBT/N/UGA/2399"," G/TBT/N/BDI/785, G/TBT/N/KEN/2075, G/TBT/N/RWA/1443, G/TBT/N/TZA/1622, G/TBT/N/UGA/2399")</f>
        <v xml:space="preserve"> G/TBT/N/BDI/785, G/TBT/N/KEN/2075, G/TBT/N/RWA/1443, G/TBT/N/TZA/1622, G/TBT/N/UGA/2399</v>
      </c>
      <c r="E351" s="8" t="s">
        <v>1734</v>
      </c>
      <c r="F351" s="8" t="s">
        <v>1735</v>
      </c>
      <c r="G351" s="8" t="s">
        <v>1737</v>
      </c>
      <c r="H351" s="8" t="s">
        <v>1738</v>
      </c>
      <c r="I351" s="8" t="s">
        <v>198</v>
      </c>
      <c r="J351" s="8" t="s">
        <v>42</v>
      </c>
      <c r="K351" s="8" t="s">
        <v>143</v>
      </c>
      <c r="L351" s="6"/>
      <c r="M351" s="7">
        <v>46245</v>
      </c>
      <c r="N351" s="7" t="s">
        <v>76</v>
      </c>
      <c r="O351" s="7" t="s">
        <v>182</v>
      </c>
      <c r="P351" s="6" t="s">
        <v>44</v>
      </c>
      <c r="Q351" s="8" t="s">
        <v>1739</v>
      </c>
      <c r="R351" t="str">
        <f>HYPERLINK("https://docs.wto.org/imrd/directdoc.asp?DDFDocuments/t/G/TBTN26/BDI785.docx", "https://docs.wto.org/imrd/directdoc.asp?DDFDocuments/t/G/TBTN26/BDI785.docx")</f>
        <v>https://docs.wto.org/imrd/directdoc.asp?DDFDocuments/t/G/TBTN26/BDI785.docx</v>
      </c>
      <c r="S351" t="str">
        <f>HYPERLINK("https://docs.wto.org/imrd/directdoc.asp?DDFDocuments/u/G/TBTN26/BDI785.docx", "https://docs.wto.org/imrd/directdoc.asp?DDFDocuments/u/G/TBTN26/BDI785.docx")</f>
        <v>https://docs.wto.org/imrd/directdoc.asp?DDFDocuments/u/G/TBTN26/BDI785.docx</v>
      </c>
      <c r="T351" t="str">
        <f>HYPERLINK("https://docs.wto.org/imrd/directdoc.asp?DDFDocuments/v/G/TBTN26/BDI785.docx", "https://docs.wto.org/imrd/directdoc.asp?DDFDocuments/v/G/TBTN26/BDI785.docx")</f>
        <v>https://docs.wto.org/imrd/directdoc.asp?DDFDocuments/v/G/TBTN26/BDI785.docx</v>
      </c>
      <c r="U351" t="s">
        <v>46</v>
      </c>
      <c r="V351" t="s">
        <v>47</v>
      </c>
      <c r="W351" t="s">
        <v>47</v>
      </c>
      <c r="X351" t="s">
        <v>47</v>
      </c>
      <c r="Y351" t="s">
        <v>47</v>
      </c>
      <c r="Z351" t="s">
        <v>47</v>
      </c>
      <c r="AA351" t="s">
        <v>47</v>
      </c>
      <c r="AB351" s="2" t="s">
        <v>1740</v>
      </c>
      <c r="AC351" t="s">
        <v>42</v>
      </c>
      <c r="AD351" t="s">
        <v>42</v>
      </c>
      <c r="AE351" t="s">
        <v>42</v>
      </c>
      <c r="AF351" t="s">
        <v>42</v>
      </c>
      <c r="AG351" t="s">
        <v>42</v>
      </c>
      <c r="AH351" s="2" t="s">
        <v>42</v>
      </c>
    </row>
    <row r="352" spans="1:34" ht="345" x14ac:dyDescent="0.25">
      <c r="A352" s="8" t="s">
        <v>1736</v>
      </c>
      <c r="B352" s="6" t="s">
        <v>201</v>
      </c>
      <c r="C352" s="7">
        <v>46185</v>
      </c>
      <c r="D352" s="9" t="str">
        <f>HYPERLINK("https://www.epingalert.org/en/Search?viewData= G/TBT/N/BDI/785, G/TBT/N/KEN/2075, G/TBT/N/RWA/1443, G/TBT/N/TZA/1622, G/TBT/N/UGA/2399"," G/TBT/N/BDI/785, G/TBT/N/KEN/2075, G/TBT/N/RWA/1443, G/TBT/N/TZA/1622, G/TBT/N/UGA/2399")</f>
        <v xml:space="preserve"> G/TBT/N/BDI/785, G/TBT/N/KEN/2075, G/TBT/N/RWA/1443, G/TBT/N/TZA/1622, G/TBT/N/UGA/2399</v>
      </c>
      <c r="E352" s="8" t="s">
        <v>1734</v>
      </c>
      <c r="F352" s="8" t="s">
        <v>1735</v>
      </c>
      <c r="G352" s="8" t="s">
        <v>1737</v>
      </c>
      <c r="H352" s="8" t="s">
        <v>1738</v>
      </c>
      <c r="I352" s="8" t="s">
        <v>198</v>
      </c>
      <c r="J352" s="8" t="s">
        <v>42</v>
      </c>
      <c r="K352" s="8" t="s">
        <v>143</v>
      </c>
      <c r="L352" s="6"/>
      <c r="M352" s="7">
        <v>46245</v>
      </c>
      <c r="N352" s="7" t="s">
        <v>76</v>
      </c>
      <c r="O352" s="7" t="s">
        <v>182</v>
      </c>
      <c r="P352" s="6" t="s">
        <v>44</v>
      </c>
      <c r="Q352" s="8" t="s">
        <v>1739</v>
      </c>
      <c r="R352" t="str">
        <f>HYPERLINK("https://docs.wto.org/imrd/directdoc.asp?DDFDocuments/t/G/TBTN26/BDI785.docx", "https://docs.wto.org/imrd/directdoc.asp?DDFDocuments/t/G/TBTN26/BDI785.docx")</f>
        <v>https://docs.wto.org/imrd/directdoc.asp?DDFDocuments/t/G/TBTN26/BDI785.docx</v>
      </c>
      <c r="S352" t="str">
        <f>HYPERLINK("https://docs.wto.org/imrd/directdoc.asp?DDFDocuments/u/G/TBTN26/BDI785.docx", "https://docs.wto.org/imrd/directdoc.asp?DDFDocuments/u/G/TBTN26/BDI785.docx")</f>
        <v>https://docs.wto.org/imrd/directdoc.asp?DDFDocuments/u/G/TBTN26/BDI785.docx</v>
      </c>
      <c r="T352" t="str">
        <f>HYPERLINK("https://docs.wto.org/imrd/directdoc.asp?DDFDocuments/v/G/TBTN26/BDI785.docx", "https://docs.wto.org/imrd/directdoc.asp?DDFDocuments/v/G/TBTN26/BDI785.docx")</f>
        <v>https://docs.wto.org/imrd/directdoc.asp?DDFDocuments/v/G/TBTN26/BDI785.docx</v>
      </c>
      <c r="U352" t="s">
        <v>46</v>
      </c>
      <c r="V352" t="s">
        <v>47</v>
      </c>
      <c r="W352" t="s">
        <v>47</v>
      </c>
      <c r="X352" t="s">
        <v>47</v>
      </c>
      <c r="Y352" t="s">
        <v>47</v>
      </c>
      <c r="Z352" t="s">
        <v>47</v>
      </c>
      <c r="AA352" t="s">
        <v>47</v>
      </c>
      <c r="AB352" s="2" t="s">
        <v>1740</v>
      </c>
      <c r="AC352" t="s">
        <v>42</v>
      </c>
      <c r="AD352" t="s">
        <v>42</v>
      </c>
      <c r="AE352" t="s">
        <v>42</v>
      </c>
      <c r="AF352" t="s">
        <v>42</v>
      </c>
      <c r="AG352" t="s">
        <v>42</v>
      </c>
      <c r="AH352" s="2" t="s">
        <v>42</v>
      </c>
    </row>
    <row r="353" spans="1:34" ht="345" x14ac:dyDescent="0.25">
      <c r="A353" s="8" t="s">
        <v>1736</v>
      </c>
      <c r="B353" s="6" t="s">
        <v>202</v>
      </c>
      <c r="C353" s="7">
        <v>46185</v>
      </c>
      <c r="D353" s="9" t="str">
        <f>HYPERLINK("https://www.epingalert.org/en/Search?viewData= G/TBT/N/BDI/785, G/TBT/N/KEN/2075, G/TBT/N/RWA/1443, G/TBT/N/TZA/1622, G/TBT/N/UGA/2399"," G/TBT/N/BDI/785, G/TBT/N/KEN/2075, G/TBT/N/RWA/1443, G/TBT/N/TZA/1622, G/TBT/N/UGA/2399")</f>
        <v xml:space="preserve"> G/TBT/N/BDI/785, G/TBT/N/KEN/2075, G/TBT/N/RWA/1443, G/TBT/N/TZA/1622, G/TBT/N/UGA/2399</v>
      </c>
      <c r="E353" s="8" t="s">
        <v>1734</v>
      </c>
      <c r="F353" s="8" t="s">
        <v>1735</v>
      </c>
      <c r="G353" s="8" t="s">
        <v>1737</v>
      </c>
      <c r="H353" s="8" t="s">
        <v>1738</v>
      </c>
      <c r="I353" s="8" t="s">
        <v>198</v>
      </c>
      <c r="J353" s="8" t="s">
        <v>42</v>
      </c>
      <c r="K353" s="8" t="s">
        <v>143</v>
      </c>
      <c r="L353" s="6"/>
      <c r="M353" s="7">
        <v>46245</v>
      </c>
      <c r="N353" s="7" t="s">
        <v>76</v>
      </c>
      <c r="O353" s="7" t="s">
        <v>182</v>
      </c>
      <c r="P353" s="6" t="s">
        <v>44</v>
      </c>
      <c r="Q353" s="8" t="s">
        <v>1739</v>
      </c>
      <c r="R353" t="str">
        <f>HYPERLINK("https://docs.wto.org/imrd/directdoc.asp?DDFDocuments/t/G/TBTN26/BDI785.docx", "https://docs.wto.org/imrd/directdoc.asp?DDFDocuments/t/G/TBTN26/BDI785.docx")</f>
        <v>https://docs.wto.org/imrd/directdoc.asp?DDFDocuments/t/G/TBTN26/BDI785.docx</v>
      </c>
      <c r="S353" t="str">
        <f>HYPERLINK("https://docs.wto.org/imrd/directdoc.asp?DDFDocuments/u/G/TBTN26/BDI785.docx", "https://docs.wto.org/imrd/directdoc.asp?DDFDocuments/u/G/TBTN26/BDI785.docx")</f>
        <v>https://docs.wto.org/imrd/directdoc.asp?DDFDocuments/u/G/TBTN26/BDI785.docx</v>
      </c>
      <c r="T353" t="str">
        <f>HYPERLINK("https://docs.wto.org/imrd/directdoc.asp?DDFDocuments/v/G/TBTN26/BDI785.docx", "https://docs.wto.org/imrd/directdoc.asp?DDFDocuments/v/G/TBTN26/BDI785.docx")</f>
        <v>https://docs.wto.org/imrd/directdoc.asp?DDFDocuments/v/G/TBTN26/BDI785.docx</v>
      </c>
      <c r="U353" t="s">
        <v>46</v>
      </c>
      <c r="V353" t="s">
        <v>47</v>
      </c>
      <c r="W353" t="s">
        <v>47</v>
      </c>
      <c r="X353" t="s">
        <v>47</v>
      </c>
      <c r="Y353" t="s">
        <v>47</v>
      </c>
      <c r="Z353" t="s">
        <v>47</v>
      </c>
      <c r="AA353" t="s">
        <v>47</v>
      </c>
      <c r="AB353" s="2" t="s">
        <v>1740</v>
      </c>
      <c r="AC353" t="s">
        <v>42</v>
      </c>
      <c r="AD353" t="s">
        <v>42</v>
      </c>
      <c r="AE353" t="s">
        <v>42</v>
      </c>
      <c r="AF353" t="s">
        <v>42</v>
      </c>
      <c r="AG353" t="s">
        <v>42</v>
      </c>
      <c r="AH353" s="2" t="s">
        <v>42</v>
      </c>
    </row>
    <row r="354" spans="1:34" ht="345" x14ac:dyDescent="0.25">
      <c r="A354" s="8" t="s">
        <v>1736</v>
      </c>
      <c r="B354" s="6" t="s">
        <v>203</v>
      </c>
      <c r="C354" s="7">
        <v>46185</v>
      </c>
      <c r="D354" s="9" t="str">
        <f>HYPERLINK("https://www.epingalert.org/en/Search?viewData= G/TBT/N/BDI/785, G/TBT/N/KEN/2075, G/TBT/N/RWA/1443, G/TBT/N/TZA/1622, G/TBT/N/UGA/2399"," G/TBT/N/BDI/785, G/TBT/N/KEN/2075, G/TBT/N/RWA/1443, G/TBT/N/TZA/1622, G/TBT/N/UGA/2399")</f>
        <v xml:space="preserve"> G/TBT/N/BDI/785, G/TBT/N/KEN/2075, G/TBT/N/RWA/1443, G/TBT/N/TZA/1622, G/TBT/N/UGA/2399</v>
      </c>
      <c r="E354" s="8" t="s">
        <v>1734</v>
      </c>
      <c r="F354" s="8" t="s">
        <v>1735</v>
      </c>
      <c r="G354" s="8" t="s">
        <v>1737</v>
      </c>
      <c r="H354" s="8" t="s">
        <v>1738</v>
      </c>
      <c r="I354" s="8" t="s">
        <v>198</v>
      </c>
      <c r="J354" s="8" t="s">
        <v>42</v>
      </c>
      <c r="K354" s="8" t="s">
        <v>143</v>
      </c>
      <c r="L354" s="6"/>
      <c r="M354" s="7">
        <v>46245</v>
      </c>
      <c r="N354" s="7" t="s">
        <v>76</v>
      </c>
      <c r="O354" s="7" t="s">
        <v>182</v>
      </c>
      <c r="P354" s="6" t="s">
        <v>44</v>
      </c>
      <c r="Q354" s="8" t="s">
        <v>1739</v>
      </c>
      <c r="R354" t="str">
        <f>HYPERLINK("https://docs.wto.org/imrd/directdoc.asp?DDFDocuments/t/G/TBTN26/BDI785.docx", "https://docs.wto.org/imrd/directdoc.asp?DDFDocuments/t/G/TBTN26/BDI785.docx")</f>
        <v>https://docs.wto.org/imrd/directdoc.asp?DDFDocuments/t/G/TBTN26/BDI785.docx</v>
      </c>
      <c r="S354" t="str">
        <f>HYPERLINK("https://docs.wto.org/imrd/directdoc.asp?DDFDocuments/u/G/TBTN26/BDI785.docx", "https://docs.wto.org/imrd/directdoc.asp?DDFDocuments/u/G/TBTN26/BDI785.docx")</f>
        <v>https://docs.wto.org/imrd/directdoc.asp?DDFDocuments/u/G/TBTN26/BDI785.docx</v>
      </c>
      <c r="T354" t="str">
        <f>HYPERLINK("https://docs.wto.org/imrd/directdoc.asp?DDFDocuments/v/G/TBTN26/BDI785.docx", "https://docs.wto.org/imrd/directdoc.asp?DDFDocuments/v/G/TBTN26/BDI785.docx")</f>
        <v>https://docs.wto.org/imrd/directdoc.asp?DDFDocuments/v/G/TBTN26/BDI785.docx</v>
      </c>
      <c r="U354" t="s">
        <v>46</v>
      </c>
      <c r="V354" t="s">
        <v>47</v>
      </c>
      <c r="W354" t="s">
        <v>47</v>
      </c>
      <c r="X354" t="s">
        <v>47</v>
      </c>
      <c r="Y354" t="s">
        <v>47</v>
      </c>
      <c r="Z354" t="s">
        <v>47</v>
      </c>
      <c r="AA354" t="s">
        <v>47</v>
      </c>
      <c r="AB354" s="2" t="s">
        <v>1740</v>
      </c>
      <c r="AC354" t="s">
        <v>42</v>
      </c>
      <c r="AD354" t="s">
        <v>42</v>
      </c>
      <c r="AE354" t="s">
        <v>42</v>
      </c>
      <c r="AF354" t="s">
        <v>42</v>
      </c>
      <c r="AG354" t="s">
        <v>42</v>
      </c>
      <c r="AH354" s="2" t="s">
        <v>42</v>
      </c>
    </row>
    <row r="355" spans="1:34" ht="225" x14ac:dyDescent="0.25">
      <c r="A355" s="8" t="s">
        <v>86</v>
      </c>
      <c r="B355" s="6" t="s">
        <v>83</v>
      </c>
      <c r="C355" s="7">
        <v>46184</v>
      </c>
      <c r="D355" s="9" t="str">
        <f>HYPERLINK("https://www.epingalert.org/en/Search?viewData= G/TBT/N/USA/2290"," G/TBT/N/USA/2290")</f>
        <v xml:space="preserve"> G/TBT/N/USA/2290</v>
      </c>
      <c r="E355" s="8" t="s">
        <v>1741</v>
      </c>
      <c r="F355" s="8" t="s">
        <v>1742</v>
      </c>
      <c r="G355" s="8" t="s">
        <v>42</v>
      </c>
      <c r="H355" s="8" t="s">
        <v>87</v>
      </c>
      <c r="I355" s="8" t="s">
        <v>88</v>
      </c>
      <c r="J355" s="8" t="s">
        <v>42</v>
      </c>
      <c r="K355" s="8" t="s">
        <v>42</v>
      </c>
      <c r="L355" s="6"/>
      <c r="M355" s="7">
        <v>46213</v>
      </c>
      <c r="N355" s="7" t="s">
        <v>76</v>
      </c>
      <c r="O355" s="7" t="s">
        <v>76</v>
      </c>
      <c r="P355" s="6" t="s">
        <v>44</v>
      </c>
      <c r="Q355" s="8" t="s">
        <v>1743</v>
      </c>
      <c r="R355" t="str">
        <f>HYPERLINK("https://docs.wto.org/imrd/directdoc.asp?DDFDocuments/t/G/TBTN26/USA2290.docx", "https://docs.wto.org/imrd/directdoc.asp?DDFDocuments/t/G/TBTN26/USA2290.docx")</f>
        <v>https://docs.wto.org/imrd/directdoc.asp?DDFDocuments/t/G/TBTN26/USA2290.docx</v>
      </c>
      <c r="S355" t="str">
        <f>HYPERLINK("https://docs.wto.org/imrd/directdoc.asp?DDFDocuments/u/G/TBTN26/USA2290.docx", "https://docs.wto.org/imrd/directdoc.asp?DDFDocuments/u/G/TBTN26/USA2290.docx")</f>
        <v>https://docs.wto.org/imrd/directdoc.asp?DDFDocuments/u/G/TBTN26/USA2290.docx</v>
      </c>
      <c r="T355" t="str">
        <f>HYPERLINK("https://docs.wto.org/imrd/directdoc.asp?DDFDocuments/v/G/TBTN26/USA2290.docx", "https://docs.wto.org/imrd/directdoc.asp?DDFDocuments/v/G/TBTN26/USA2290.docx")</f>
        <v>https://docs.wto.org/imrd/directdoc.asp?DDFDocuments/v/G/TBTN26/USA2290.docx</v>
      </c>
      <c r="U355" t="s">
        <v>46</v>
      </c>
      <c r="V355" t="s">
        <v>47</v>
      </c>
      <c r="W355" t="s">
        <v>47</v>
      </c>
      <c r="X355" t="s">
        <v>47</v>
      </c>
      <c r="Y355" t="s">
        <v>47</v>
      </c>
      <c r="Z355" t="s">
        <v>47</v>
      </c>
      <c r="AA355" t="s">
        <v>47</v>
      </c>
      <c r="AB355" s="2" t="s">
        <v>1744</v>
      </c>
      <c r="AC355" t="s">
        <v>42</v>
      </c>
      <c r="AD355" t="s">
        <v>42</v>
      </c>
      <c r="AE355" t="s">
        <v>42</v>
      </c>
      <c r="AF355" t="s">
        <v>42</v>
      </c>
      <c r="AG355" t="s">
        <v>42</v>
      </c>
      <c r="AH355" s="2" t="s">
        <v>42</v>
      </c>
    </row>
    <row r="356" spans="1:34" ht="60" x14ac:dyDescent="0.25">
      <c r="A356" s="8" t="s">
        <v>1747</v>
      </c>
      <c r="B356" s="6" t="s">
        <v>1023</v>
      </c>
      <c r="C356" s="7">
        <v>46183</v>
      </c>
      <c r="D356" s="9" t="str">
        <f>HYPERLINK("https://www.epingalert.org/en/Search?viewData= G/TBT/N/PAN/162"," G/TBT/N/PAN/162")</f>
        <v xml:space="preserve"> G/TBT/N/PAN/162</v>
      </c>
      <c r="E356" s="8" t="s">
        <v>1745</v>
      </c>
      <c r="F356" s="8" t="s">
        <v>1746</v>
      </c>
      <c r="G356" s="8" t="s">
        <v>42</v>
      </c>
      <c r="H356" s="8" t="s">
        <v>416</v>
      </c>
      <c r="I356" s="8" t="s">
        <v>321</v>
      </c>
      <c r="J356" s="8" t="s">
        <v>42</v>
      </c>
      <c r="K356" s="8" t="s">
        <v>42</v>
      </c>
      <c r="L356" s="6"/>
      <c r="M356" s="7">
        <v>46243</v>
      </c>
      <c r="N356" s="7" t="s">
        <v>76</v>
      </c>
      <c r="O356" s="7" t="s">
        <v>76</v>
      </c>
      <c r="P356" s="6" t="s">
        <v>44</v>
      </c>
      <c r="Q356" s="8" t="s">
        <v>1748</v>
      </c>
      <c r="R356" t="str">
        <f>HYPERLINK("https://docs.wto.org/imrd/directdoc.asp?DDFDocuments/t/G/TBTN26/PAN162.docx", "https://docs.wto.org/imrd/directdoc.asp?DDFDocuments/t/G/TBTN26/PAN162.docx")</f>
        <v>https://docs.wto.org/imrd/directdoc.asp?DDFDocuments/t/G/TBTN26/PAN162.docx</v>
      </c>
      <c r="S356" t="str">
        <f>HYPERLINK("https://docs.wto.org/imrd/directdoc.asp?DDFDocuments/u/G/TBTN26/PAN162.docx", "https://docs.wto.org/imrd/directdoc.asp?DDFDocuments/u/G/TBTN26/PAN162.docx")</f>
        <v>https://docs.wto.org/imrd/directdoc.asp?DDFDocuments/u/G/TBTN26/PAN162.docx</v>
      </c>
      <c r="T356" t="str">
        <f>HYPERLINK("https://docs.wto.org/imrd/directdoc.asp?DDFDocuments/v/G/TBTN26/PAN162.docx", "https://docs.wto.org/imrd/directdoc.asp?DDFDocuments/v/G/TBTN26/PAN162.docx")</f>
        <v>https://docs.wto.org/imrd/directdoc.asp?DDFDocuments/v/G/TBTN26/PAN162.docx</v>
      </c>
      <c r="U356" t="s">
        <v>46</v>
      </c>
      <c r="V356" t="s">
        <v>47</v>
      </c>
      <c r="W356" t="s">
        <v>47</v>
      </c>
      <c r="X356" t="s">
        <v>47</v>
      </c>
      <c r="Y356" t="s">
        <v>47</v>
      </c>
      <c r="Z356" t="s">
        <v>47</v>
      </c>
      <c r="AA356" t="s">
        <v>47</v>
      </c>
      <c r="AB356" s="2" t="s">
        <v>1749</v>
      </c>
      <c r="AC356" t="s">
        <v>42</v>
      </c>
      <c r="AD356" t="s">
        <v>42</v>
      </c>
      <c r="AE356" t="s">
        <v>42</v>
      </c>
      <c r="AF356" t="s">
        <v>42</v>
      </c>
      <c r="AG356" t="s">
        <v>42</v>
      </c>
      <c r="AH356" s="2" t="s">
        <v>42</v>
      </c>
    </row>
    <row r="357" spans="1:34" ht="375" x14ac:dyDescent="0.25">
      <c r="A357" s="8" t="s">
        <v>1753</v>
      </c>
      <c r="B357" s="6" t="s">
        <v>1750</v>
      </c>
      <c r="C357" s="7">
        <v>46183</v>
      </c>
      <c r="D357" s="9" t="str">
        <f>HYPERLINK("https://www.epingalert.org/en/Search?viewData= G/TBT/N/POL/8"," G/TBT/N/POL/8")</f>
        <v xml:space="preserve"> G/TBT/N/POL/8</v>
      </c>
      <c r="E357" s="8" t="s">
        <v>1751</v>
      </c>
      <c r="F357" s="8" t="s">
        <v>1752</v>
      </c>
      <c r="G357" s="8" t="s">
        <v>42</v>
      </c>
      <c r="H357" s="8" t="s">
        <v>1754</v>
      </c>
      <c r="I357" s="8" t="s">
        <v>132</v>
      </c>
      <c r="J357" s="8" t="s">
        <v>1755</v>
      </c>
      <c r="K357" s="8" t="s">
        <v>143</v>
      </c>
      <c r="L357" s="6"/>
      <c r="M357" s="7">
        <v>46243</v>
      </c>
      <c r="N357" s="7">
        <v>45947</v>
      </c>
      <c r="O357" s="7">
        <v>46023</v>
      </c>
      <c r="P357" s="6" t="s">
        <v>44</v>
      </c>
      <c r="Q357" s="8" t="s">
        <v>1756</v>
      </c>
      <c r="R357" t="str">
        <f>HYPERLINK("https://docs.wto.org/imrd/directdoc.asp?DDFDocuments/t/G/TBTN26/POL8.docx", "https://docs.wto.org/imrd/directdoc.asp?DDFDocuments/t/G/TBTN26/POL8.docx")</f>
        <v>https://docs.wto.org/imrd/directdoc.asp?DDFDocuments/t/G/TBTN26/POL8.docx</v>
      </c>
      <c r="S357" t="str">
        <f>HYPERLINK("https://docs.wto.org/imrd/directdoc.asp?DDFDocuments/u/G/TBTN26/POL8.docx", "https://docs.wto.org/imrd/directdoc.asp?DDFDocuments/u/G/TBTN26/POL8.docx")</f>
        <v>https://docs.wto.org/imrd/directdoc.asp?DDFDocuments/u/G/TBTN26/POL8.docx</v>
      </c>
      <c r="T357" t="str">
        <f>HYPERLINK("https://docs.wto.org/imrd/directdoc.asp?DDFDocuments/v/G/TBTN26/POL8.docx", "https://docs.wto.org/imrd/directdoc.asp?DDFDocuments/v/G/TBTN26/POL8.docx")</f>
        <v>https://docs.wto.org/imrd/directdoc.asp?DDFDocuments/v/G/TBTN26/POL8.docx</v>
      </c>
      <c r="U357" t="s">
        <v>46</v>
      </c>
      <c r="V357" t="s">
        <v>47</v>
      </c>
      <c r="W357" t="s">
        <v>47</v>
      </c>
      <c r="X357" t="s">
        <v>47</v>
      </c>
      <c r="Y357" t="s">
        <v>47</v>
      </c>
      <c r="Z357" t="s">
        <v>47</v>
      </c>
      <c r="AA357" t="s">
        <v>47</v>
      </c>
      <c r="AB357" s="2" t="s">
        <v>1757</v>
      </c>
      <c r="AC357" t="s">
        <v>42</v>
      </c>
      <c r="AD357" t="s">
        <v>42</v>
      </c>
      <c r="AE357" t="s">
        <v>42</v>
      </c>
      <c r="AF357" t="s">
        <v>42</v>
      </c>
      <c r="AG357" t="s">
        <v>42</v>
      </c>
      <c r="AH357" s="2" t="s">
        <v>42</v>
      </c>
    </row>
    <row r="358" spans="1:34" ht="45" x14ac:dyDescent="0.25">
      <c r="A358" s="8" t="s">
        <v>1760</v>
      </c>
      <c r="B358" s="6" t="s">
        <v>1052</v>
      </c>
      <c r="C358" s="7">
        <v>46183</v>
      </c>
      <c r="D358" s="9" t="str">
        <f>HYPERLINK("https://www.epingalert.org/en/Search?viewData= G/TBT/N/TPKM/598"," G/TBT/N/TPKM/598")</f>
        <v xml:space="preserve"> G/TBT/N/TPKM/598</v>
      </c>
      <c r="E358" s="8" t="s">
        <v>1758</v>
      </c>
      <c r="F358" s="8" t="s">
        <v>1759</v>
      </c>
      <c r="G358" s="8" t="s">
        <v>1761</v>
      </c>
      <c r="H358" s="8" t="s">
        <v>1762</v>
      </c>
      <c r="I358" s="8" t="s">
        <v>132</v>
      </c>
      <c r="J358" s="8" t="s">
        <v>42</v>
      </c>
      <c r="K358" s="8" t="s">
        <v>151</v>
      </c>
      <c r="L358" s="6"/>
      <c r="M358" s="7">
        <v>46243</v>
      </c>
      <c r="N358" s="7" t="s">
        <v>76</v>
      </c>
      <c r="O358" s="7" t="s">
        <v>76</v>
      </c>
      <c r="P358" s="6" t="s">
        <v>44</v>
      </c>
      <c r="Q358" s="8" t="s">
        <v>1763</v>
      </c>
      <c r="R358" t="str">
        <f>HYPERLINK("https://docs.wto.org/imrd/directdoc.asp?DDFDocuments/t/G/TBTN26/TPKM598.docx", "https://docs.wto.org/imrd/directdoc.asp?DDFDocuments/t/G/TBTN26/TPKM598.docx")</f>
        <v>https://docs.wto.org/imrd/directdoc.asp?DDFDocuments/t/G/TBTN26/TPKM598.docx</v>
      </c>
      <c r="S358" t="str">
        <f>HYPERLINK("https://docs.wto.org/imrd/directdoc.asp?DDFDocuments/u/G/TBTN26/TPKM598.docx", "https://docs.wto.org/imrd/directdoc.asp?DDFDocuments/u/G/TBTN26/TPKM598.docx")</f>
        <v>https://docs.wto.org/imrd/directdoc.asp?DDFDocuments/u/G/TBTN26/TPKM598.docx</v>
      </c>
      <c r="T358" t="str">
        <f>HYPERLINK("https://docs.wto.org/imrd/directdoc.asp?DDFDocuments/v/G/TBTN26/TPKM598.docx", "https://docs.wto.org/imrd/directdoc.asp?DDFDocuments/v/G/TBTN26/TPKM598.docx")</f>
        <v>https://docs.wto.org/imrd/directdoc.asp?DDFDocuments/v/G/TBTN26/TPKM598.docx</v>
      </c>
      <c r="U358" t="s">
        <v>46</v>
      </c>
      <c r="V358" t="s">
        <v>47</v>
      </c>
      <c r="W358" t="s">
        <v>47</v>
      </c>
      <c r="X358" t="s">
        <v>47</v>
      </c>
      <c r="Y358" t="s">
        <v>47</v>
      </c>
      <c r="Z358" t="s">
        <v>47</v>
      </c>
      <c r="AA358" t="s">
        <v>47</v>
      </c>
      <c r="AB358" s="2" t="s">
        <v>1764</v>
      </c>
      <c r="AC358" t="s">
        <v>42</v>
      </c>
      <c r="AD358" t="s">
        <v>42</v>
      </c>
      <c r="AE358" t="s">
        <v>42</v>
      </c>
      <c r="AF358" t="s">
        <v>42</v>
      </c>
      <c r="AG358" t="s">
        <v>42</v>
      </c>
      <c r="AH358" s="2" t="s">
        <v>42</v>
      </c>
    </row>
    <row r="359" spans="1:34" ht="409.5" x14ac:dyDescent="0.25">
      <c r="A359" s="8" t="s">
        <v>1767</v>
      </c>
      <c r="B359" s="6" t="s">
        <v>590</v>
      </c>
      <c r="C359" s="7">
        <v>46183</v>
      </c>
      <c r="D359" s="9" t="str">
        <f>HYPERLINK("https://www.epingalert.org/en/Search?viewData= G/TBT/N/UKR/388"," G/TBT/N/UKR/388")</f>
        <v xml:space="preserve"> G/TBT/N/UKR/388</v>
      </c>
      <c r="E359" s="8" t="s">
        <v>1765</v>
      </c>
      <c r="F359" s="8" t="s">
        <v>1766</v>
      </c>
      <c r="G359" s="8" t="s">
        <v>42</v>
      </c>
      <c r="H359" s="8" t="s">
        <v>42</v>
      </c>
      <c r="I359" s="8" t="s">
        <v>1768</v>
      </c>
      <c r="J359" s="8" t="s">
        <v>1769</v>
      </c>
      <c r="K359" s="8" t="s">
        <v>42</v>
      </c>
      <c r="L359" s="6"/>
      <c r="M359" s="7">
        <v>46243</v>
      </c>
      <c r="N359" s="7" t="s">
        <v>1770</v>
      </c>
      <c r="O359" s="7" t="s">
        <v>1771</v>
      </c>
      <c r="P359" s="6" t="s">
        <v>44</v>
      </c>
      <c r="Q359" s="8" t="s">
        <v>1772</v>
      </c>
      <c r="R359" t="str">
        <f>HYPERLINK("https://docs.wto.org/imrd/directdoc.asp?DDFDocuments/t/G/TBTN26/UKR388.docx", "https://docs.wto.org/imrd/directdoc.asp?DDFDocuments/t/G/TBTN26/UKR388.docx")</f>
        <v>https://docs.wto.org/imrd/directdoc.asp?DDFDocuments/t/G/TBTN26/UKR388.docx</v>
      </c>
      <c r="S359" t="str">
        <f>HYPERLINK("https://docs.wto.org/imrd/directdoc.asp?DDFDocuments/u/G/TBTN26/UKR388.docx", "https://docs.wto.org/imrd/directdoc.asp?DDFDocuments/u/G/TBTN26/UKR388.docx")</f>
        <v>https://docs.wto.org/imrd/directdoc.asp?DDFDocuments/u/G/TBTN26/UKR388.docx</v>
      </c>
      <c r="T359" t="str">
        <f>HYPERLINK("https://docs.wto.org/imrd/directdoc.asp?DDFDocuments/v/G/TBTN26/UKR388.docx", "https://docs.wto.org/imrd/directdoc.asp?DDFDocuments/v/G/TBTN26/UKR388.docx")</f>
        <v>https://docs.wto.org/imrd/directdoc.asp?DDFDocuments/v/G/TBTN26/UKR388.docx</v>
      </c>
      <c r="U359" t="s">
        <v>46</v>
      </c>
      <c r="V359" t="s">
        <v>47</v>
      </c>
      <c r="W359" t="s">
        <v>46</v>
      </c>
      <c r="X359" t="s">
        <v>47</v>
      </c>
      <c r="Y359" t="s">
        <v>47</v>
      </c>
      <c r="Z359" t="s">
        <v>47</v>
      </c>
      <c r="AA359" t="s">
        <v>47</v>
      </c>
      <c r="AB359" s="2" t="s">
        <v>1773</v>
      </c>
      <c r="AC359" t="s">
        <v>42</v>
      </c>
      <c r="AD359" t="s">
        <v>42</v>
      </c>
      <c r="AE359" t="s">
        <v>42</v>
      </c>
      <c r="AF359" t="s">
        <v>42</v>
      </c>
      <c r="AG359" t="s">
        <v>42</v>
      </c>
      <c r="AH359" s="2" t="s">
        <v>42</v>
      </c>
    </row>
    <row r="360" spans="1:34" ht="345" x14ac:dyDescent="0.25">
      <c r="A360" s="8" t="s">
        <v>1776</v>
      </c>
      <c r="B360" s="6" t="s">
        <v>192</v>
      </c>
      <c r="C360" s="7">
        <v>46182</v>
      </c>
      <c r="D360" s="9" t="str">
        <f>HYPERLINK("https://www.epingalert.org/en/Search?viewData= G/TBT/N/BDI/781, G/TBT/N/KEN/2071, G/TBT/N/RWA/1439, G/TBT/N/TZA/1618, G/TBT/N/UGA/2395"," G/TBT/N/BDI/781, G/TBT/N/KEN/2071, G/TBT/N/RWA/1439, G/TBT/N/TZA/1618, G/TBT/N/UGA/2395")</f>
        <v xml:space="preserve"> G/TBT/N/BDI/781, G/TBT/N/KEN/2071, G/TBT/N/RWA/1439, G/TBT/N/TZA/1618, G/TBT/N/UGA/2395</v>
      </c>
      <c r="E360" s="8" t="s">
        <v>1774</v>
      </c>
      <c r="F360" s="8" t="s">
        <v>1775</v>
      </c>
      <c r="G360" s="8" t="s">
        <v>1777</v>
      </c>
      <c r="H360" s="8" t="s">
        <v>1778</v>
      </c>
      <c r="I360" s="8" t="s">
        <v>198</v>
      </c>
      <c r="J360" s="8" t="s">
        <v>42</v>
      </c>
      <c r="K360" s="8" t="s">
        <v>42</v>
      </c>
      <c r="L360" s="6"/>
      <c r="M360" s="7">
        <v>46242</v>
      </c>
      <c r="N360" s="7" t="s">
        <v>76</v>
      </c>
      <c r="O360" s="7" t="s">
        <v>182</v>
      </c>
      <c r="P360" s="6" t="s">
        <v>44</v>
      </c>
      <c r="Q360" s="8" t="s">
        <v>1779</v>
      </c>
      <c r="R360" t="str">
        <f>HYPERLINK("https://docs.wto.org/imrd/directdoc.asp?DDFDocuments/t/G/TBTN26/BDI781.docx", "https://docs.wto.org/imrd/directdoc.asp?DDFDocuments/t/G/TBTN26/BDI781.docx")</f>
        <v>https://docs.wto.org/imrd/directdoc.asp?DDFDocuments/t/G/TBTN26/BDI781.docx</v>
      </c>
      <c r="S360" t="str">
        <f>HYPERLINK("https://docs.wto.org/imrd/directdoc.asp?DDFDocuments/u/G/TBTN26/BDI781.docx", "https://docs.wto.org/imrd/directdoc.asp?DDFDocuments/u/G/TBTN26/BDI781.docx")</f>
        <v>https://docs.wto.org/imrd/directdoc.asp?DDFDocuments/u/G/TBTN26/BDI781.docx</v>
      </c>
      <c r="T360" t="str">
        <f>HYPERLINK("https://docs.wto.org/imrd/directdoc.asp?DDFDocuments/v/G/TBTN26/BDI781.docx", "https://docs.wto.org/imrd/directdoc.asp?DDFDocuments/v/G/TBTN26/BDI781.docx")</f>
        <v>https://docs.wto.org/imrd/directdoc.asp?DDFDocuments/v/G/TBTN26/BDI781.docx</v>
      </c>
      <c r="U360" t="s">
        <v>46</v>
      </c>
      <c r="V360" t="s">
        <v>47</v>
      </c>
      <c r="W360" t="s">
        <v>47</v>
      </c>
      <c r="X360" t="s">
        <v>47</v>
      </c>
      <c r="Y360" t="s">
        <v>47</v>
      </c>
      <c r="Z360" t="s">
        <v>47</v>
      </c>
      <c r="AA360" t="s">
        <v>47</v>
      </c>
      <c r="AB360" s="2" t="s">
        <v>1780</v>
      </c>
      <c r="AC360" t="s">
        <v>42</v>
      </c>
      <c r="AD360" t="s">
        <v>42</v>
      </c>
      <c r="AE360" t="s">
        <v>42</v>
      </c>
      <c r="AF360" t="s">
        <v>42</v>
      </c>
      <c r="AG360" t="s">
        <v>42</v>
      </c>
      <c r="AH360" s="2" t="s">
        <v>42</v>
      </c>
    </row>
    <row r="361" spans="1:34" ht="345" x14ac:dyDescent="0.25">
      <c r="A361" s="8" t="s">
        <v>1776</v>
      </c>
      <c r="B361" s="6" t="s">
        <v>69</v>
      </c>
      <c r="C361" s="7">
        <v>46182</v>
      </c>
      <c r="D361" s="9" t="str">
        <f>HYPERLINK("https://www.epingalert.org/en/Search?viewData= G/TBT/N/BDI/781, G/TBT/N/KEN/2071, G/TBT/N/RWA/1439, G/TBT/N/TZA/1618, G/TBT/N/UGA/2395"," G/TBT/N/BDI/781, G/TBT/N/KEN/2071, G/TBT/N/RWA/1439, G/TBT/N/TZA/1618, G/TBT/N/UGA/2395")</f>
        <v xml:space="preserve"> G/TBT/N/BDI/781, G/TBT/N/KEN/2071, G/TBT/N/RWA/1439, G/TBT/N/TZA/1618, G/TBT/N/UGA/2395</v>
      </c>
      <c r="E361" s="8" t="s">
        <v>1774</v>
      </c>
      <c r="F361" s="8" t="s">
        <v>1775</v>
      </c>
      <c r="G361" s="8" t="s">
        <v>1777</v>
      </c>
      <c r="H361" s="8" t="s">
        <v>1778</v>
      </c>
      <c r="I361" s="8" t="s">
        <v>198</v>
      </c>
      <c r="J361" s="8" t="s">
        <v>42</v>
      </c>
      <c r="K361" s="8" t="s">
        <v>42</v>
      </c>
      <c r="L361" s="6"/>
      <c r="M361" s="7">
        <v>46242</v>
      </c>
      <c r="N361" s="7" t="s">
        <v>76</v>
      </c>
      <c r="O361" s="7" t="s">
        <v>182</v>
      </c>
      <c r="P361" s="6" t="s">
        <v>44</v>
      </c>
      <c r="Q361" s="8" t="s">
        <v>1779</v>
      </c>
      <c r="R361" t="str">
        <f>HYPERLINK("https://docs.wto.org/imrd/directdoc.asp?DDFDocuments/t/G/TBTN26/BDI781.docx", "https://docs.wto.org/imrd/directdoc.asp?DDFDocuments/t/G/TBTN26/BDI781.docx")</f>
        <v>https://docs.wto.org/imrd/directdoc.asp?DDFDocuments/t/G/TBTN26/BDI781.docx</v>
      </c>
      <c r="S361" t="str">
        <f>HYPERLINK("https://docs.wto.org/imrd/directdoc.asp?DDFDocuments/u/G/TBTN26/BDI781.docx", "https://docs.wto.org/imrd/directdoc.asp?DDFDocuments/u/G/TBTN26/BDI781.docx")</f>
        <v>https://docs.wto.org/imrd/directdoc.asp?DDFDocuments/u/G/TBTN26/BDI781.docx</v>
      </c>
      <c r="T361" t="str">
        <f>HYPERLINK("https://docs.wto.org/imrd/directdoc.asp?DDFDocuments/v/G/TBTN26/BDI781.docx", "https://docs.wto.org/imrd/directdoc.asp?DDFDocuments/v/G/TBTN26/BDI781.docx")</f>
        <v>https://docs.wto.org/imrd/directdoc.asp?DDFDocuments/v/G/TBTN26/BDI781.docx</v>
      </c>
      <c r="U361" t="s">
        <v>46</v>
      </c>
      <c r="V361" t="s">
        <v>47</v>
      </c>
      <c r="W361" t="s">
        <v>47</v>
      </c>
      <c r="X361" t="s">
        <v>47</v>
      </c>
      <c r="Y361" t="s">
        <v>47</v>
      </c>
      <c r="Z361" t="s">
        <v>47</v>
      </c>
      <c r="AA361" t="s">
        <v>47</v>
      </c>
      <c r="AB361" s="2" t="s">
        <v>1780</v>
      </c>
      <c r="AC361" t="s">
        <v>42</v>
      </c>
      <c r="AD361" t="s">
        <v>42</v>
      </c>
      <c r="AE361" t="s">
        <v>42</v>
      </c>
      <c r="AF361" t="s">
        <v>42</v>
      </c>
      <c r="AG361" t="s">
        <v>42</v>
      </c>
      <c r="AH361" s="2" t="s">
        <v>42</v>
      </c>
    </row>
    <row r="362" spans="1:34" ht="345" x14ac:dyDescent="0.25">
      <c r="A362" s="8" t="s">
        <v>1776</v>
      </c>
      <c r="B362" s="6" t="s">
        <v>201</v>
      </c>
      <c r="C362" s="7">
        <v>46182</v>
      </c>
      <c r="D362" s="9" t="str">
        <f>HYPERLINK("https://www.epingalert.org/en/Search?viewData= G/TBT/N/BDI/781, G/TBT/N/KEN/2071, G/TBT/N/RWA/1439, G/TBT/N/TZA/1618, G/TBT/N/UGA/2395"," G/TBT/N/BDI/781, G/TBT/N/KEN/2071, G/TBT/N/RWA/1439, G/TBT/N/TZA/1618, G/TBT/N/UGA/2395")</f>
        <v xml:space="preserve"> G/TBT/N/BDI/781, G/TBT/N/KEN/2071, G/TBT/N/RWA/1439, G/TBT/N/TZA/1618, G/TBT/N/UGA/2395</v>
      </c>
      <c r="E362" s="8" t="s">
        <v>1774</v>
      </c>
      <c r="F362" s="8" t="s">
        <v>1775</v>
      </c>
      <c r="G362" s="8" t="s">
        <v>1777</v>
      </c>
      <c r="H362" s="8" t="s">
        <v>1778</v>
      </c>
      <c r="I362" s="8" t="s">
        <v>198</v>
      </c>
      <c r="J362" s="8" t="s">
        <v>42</v>
      </c>
      <c r="K362" s="8" t="s">
        <v>42</v>
      </c>
      <c r="L362" s="6"/>
      <c r="M362" s="7">
        <v>46242</v>
      </c>
      <c r="N362" s="7" t="s">
        <v>76</v>
      </c>
      <c r="O362" s="7" t="s">
        <v>182</v>
      </c>
      <c r="P362" s="6" t="s">
        <v>44</v>
      </c>
      <c r="Q362" s="8" t="s">
        <v>1779</v>
      </c>
      <c r="R362" t="str">
        <f>HYPERLINK("https://docs.wto.org/imrd/directdoc.asp?DDFDocuments/t/G/TBTN26/BDI781.docx", "https://docs.wto.org/imrd/directdoc.asp?DDFDocuments/t/G/TBTN26/BDI781.docx")</f>
        <v>https://docs.wto.org/imrd/directdoc.asp?DDFDocuments/t/G/TBTN26/BDI781.docx</v>
      </c>
      <c r="S362" t="str">
        <f>HYPERLINK("https://docs.wto.org/imrd/directdoc.asp?DDFDocuments/u/G/TBTN26/BDI781.docx", "https://docs.wto.org/imrd/directdoc.asp?DDFDocuments/u/G/TBTN26/BDI781.docx")</f>
        <v>https://docs.wto.org/imrd/directdoc.asp?DDFDocuments/u/G/TBTN26/BDI781.docx</v>
      </c>
      <c r="T362" t="str">
        <f>HYPERLINK("https://docs.wto.org/imrd/directdoc.asp?DDFDocuments/v/G/TBTN26/BDI781.docx", "https://docs.wto.org/imrd/directdoc.asp?DDFDocuments/v/G/TBTN26/BDI781.docx")</f>
        <v>https://docs.wto.org/imrd/directdoc.asp?DDFDocuments/v/G/TBTN26/BDI781.docx</v>
      </c>
      <c r="U362" t="s">
        <v>46</v>
      </c>
      <c r="V362" t="s">
        <v>47</v>
      </c>
      <c r="W362" t="s">
        <v>47</v>
      </c>
      <c r="X362" t="s">
        <v>47</v>
      </c>
      <c r="Y362" t="s">
        <v>47</v>
      </c>
      <c r="Z362" t="s">
        <v>47</v>
      </c>
      <c r="AA362" t="s">
        <v>47</v>
      </c>
      <c r="AB362" s="2" t="s">
        <v>1780</v>
      </c>
      <c r="AC362" t="s">
        <v>42</v>
      </c>
      <c r="AD362" t="s">
        <v>42</v>
      </c>
      <c r="AE362" t="s">
        <v>42</v>
      </c>
      <c r="AF362" t="s">
        <v>42</v>
      </c>
      <c r="AG362" t="s">
        <v>42</v>
      </c>
      <c r="AH362" s="2" t="s">
        <v>42</v>
      </c>
    </row>
    <row r="363" spans="1:34" ht="345" x14ac:dyDescent="0.25">
      <c r="A363" s="8" t="s">
        <v>1776</v>
      </c>
      <c r="B363" s="6" t="s">
        <v>202</v>
      </c>
      <c r="C363" s="7">
        <v>46182</v>
      </c>
      <c r="D363" s="9" t="str">
        <f>HYPERLINK("https://www.epingalert.org/en/Search?viewData= G/TBT/N/BDI/781, G/TBT/N/KEN/2071, G/TBT/N/RWA/1439, G/TBT/N/TZA/1618, G/TBT/N/UGA/2395"," G/TBT/N/BDI/781, G/TBT/N/KEN/2071, G/TBT/N/RWA/1439, G/TBT/N/TZA/1618, G/TBT/N/UGA/2395")</f>
        <v xml:space="preserve"> G/TBT/N/BDI/781, G/TBT/N/KEN/2071, G/TBT/N/RWA/1439, G/TBT/N/TZA/1618, G/TBT/N/UGA/2395</v>
      </c>
      <c r="E363" s="8" t="s">
        <v>1774</v>
      </c>
      <c r="F363" s="8" t="s">
        <v>1775</v>
      </c>
      <c r="G363" s="8" t="s">
        <v>1777</v>
      </c>
      <c r="H363" s="8" t="s">
        <v>1778</v>
      </c>
      <c r="I363" s="8" t="s">
        <v>198</v>
      </c>
      <c r="J363" s="8" t="s">
        <v>42</v>
      </c>
      <c r="K363" s="8" t="s">
        <v>42</v>
      </c>
      <c r="L363" s="6"/>
      <c r="M363" s="7">
        <v>46242</v>
      </c>
      <c r="N363" s="7" t="s">
        <v>76</v>
      </c>
      <c r="O363" s="7" t="s">
        <v>182</v>
      </c>
      <c r="P363" s="6" t="s">
        <v>44</v>
      </c>
      <c r="Q363" s="8" t="s">
        <v>1779</v>
      </c>
      <c r="R363" t="str">
        <f>HYPERLINK("https://docs.wto.org/imrd/directdoc.asp?DDFDocuments/t/G/TBTN26/BDI781.docx", "https://docs.wto.org/imrd/directdoc.asp?DDFDocuments/t/G/TBTN26/BDI781.docx")</f>
        <v>https://docs.wto.org/imrd/directdoc.asp?DDFDocuments/t/G/TBTN26/BDI781.docx</v>
      </c>
      <c r="S363" t="str">
        <f>HYPERLINK("https://docs.wto.org/imrd/directdoc.asp?DDFDocuments/u/G/TBTN26/BDI781.docx", "https://docs.wto.org/imrd/directdoc.asp?DDFDocuments/u/G/TBTN26/BDI781.docx")</f>
        <v>https://docs.wto.org/imrd/directdoc.asp?DDFDocuments/u/G/TBTN26/BDI781.docx</v>
      </c>
      <c r="T363" t="str">
        <f>HYPERLINK("https://docs.wto.org/imrd/directdoc.asp?DDFDocuments/v/G/TBTN26/BDI781.docx", "https://docs.wto.org/imrd/directdoc.asp?DDFDocuments/v/G/TBTN26/BDI781.docx")</f>
        <v>https://docs.wto.org/imrd/directdoc.asp?DDFDocuments/v/G/TBTN26/BDI781.docx</v>
      </c>
      <c r="U363" t="s">
        <v>46</v>
      </c>
      <c r="V363" t="s">
        <v>47</v>
      </c>
      <c r="W363" t="s">
        <v>47</v>
      </c>
      <c r="X363" t="s">
        <v>47</v>
      </c>
      <c r="Y363" t="s">
        <v>47</v>
      </c>
      <c r="Z363" t="s">
        <v>47</v>
      </c>
      <c r="AA363" t="s">
        <v>47</v>
      </c>
      <c r="AB363" s="2" t="s">
        <v>1780</v>
      </c>
      <c r="AC363" t="s">
        <v>42</v>
      </c>
      <c r="AD363" t="s">
        <v>42</v>
      </c>
      <c r="AE363" t="s">
        <v>42</v>
      </c>
      <c r="AF363" t="s">
        <v>42</v>
      </c>
      <c r="AG363" t="s">
        <v>42</v>
      </c>
      <c r="AH363" s="2" t="s">
        <v>42</v>
      </c>
    </row>
    <row r="364" spans="1:34" ht="345" x14ac:dyDescent="0.25">
      <c r="A364" s="8" t="s">
        <v>1776</v>
      </c>
      <c r="B364" s="6" t="s">
        <v>203</v>
      </c>
      <c r="C364" s="7">
        <v>46182</v>
      </c>
      <c r="D364" s="9" t="str">
        <f>HYPERLINK("https://www.epingalert.org/en/Search?viewData= G/TBT/N/BDI/781, G/TBT/N/KEN/2071, G/TBT/N/RWA/1439, G/TBT/N/TZA/1618, G/TBT/N/UGA/2395"," G/TBT/N/BDI/781, G/TBT/N/KEN/2071, G/TBT/N/RWA/1439, G/TBT/N/TZA/1618, G/TBT/N/UGA/2395")</f>
        <v xml:space="preserve"> G/TBT/N/BDI/781, G/TBT/N/KEN/2071, G/TBT/N/RWA/1439, G/TBT/N/TZA/1618, G/TBT/N/UGA/2395</v>
      </c>
      <c r="E364" s="8" t="s">
        <v>1774</v>
      </c>
      <c r="F364" s="8" t="s">
        <v>1775</v>
      </c>
      <c r="G364" s="8" t="s">
        <v>1777</v>
      </c>
      <c r="H364" s="8" t="s">
        <v>1778</v>
      </c>
      <c r="I364" s="8" t="s">
        <v>198</v>
      </c>
      <c r="J364" s="8" t="s">
        <v>42</v>
      </c>
      <c r="K364" s="8" t="s">
        <v>42</v>
      </c>
      <c r="L364" s="6"/>
      <c r="M364" s="7">
        <v>46242</v>
      </c>
      <c r="N364" s="7" t="s">
        <v>76</v>
      </c>
      <c r="O364" s="7" t="s">
        <v>182</v>
      </c>
      <c r="P364" s="6" t="s">
        <v>44</v>
      </c>
      <c r="Q364" s="8" t="s">
        <v>1779</v>
      </c>
      <c r="R364" t="str">
        <f>HYPERLINK("https://docs.wto.org/imrd/directdoc.asp?DDFDocuments/t/G/TBTN26/BDI781.docx", "https://docs.wto.org/imrd/directdoc.asp?DDFDocuments/t/G/TBTN26/BDI781.docx")</f>
        <v>https://docs.wto.org/imrd/directdoc.asp?DDFDocuments/t/G/TBTN26/BDI781.docx</v>
      </c>
      <c r="S364" t="str">
        <f>HYPERLINK("https://docs.wto.org/imrd/directdoc.asp?DDFDocuments/u/G/TBTN26/BDI781.docx", "https://docs.wto.org/imrd/directdoc.asp?DDFDocuments/u/G/TBTN26/BDI781.docx")</f>
        <v>https://docs.wto.org/imrd/directdoc.asp?DDFDocuments/u/G/TBTN26/BDI781.docx</v>
      </c>
      <c r="T364" t="str">
        <f>HYPERLINK("https://docs.wto.org/imrd/directdoc.asp?DDFDocuments/v/G/TBTN26/BDI781.docx", "https://docs.wto.org/imrd/directdoc.asp?DDFDocuments/v/G/TBTN26/BDI781.docx")</f>
        <v>https://docs.wto.org/imrd/directdoc.asp?DDFDocuments/v/G/TBTN26/BDI781.docx</v>
      </c>
      <c r="U364" t="s">
        <v>46</v>
      </c>
      <c r="V364" t="s">
        <v>47</v>
      </c>
      <c r="W364" t="s">
        <v>47</v>
      </c>
      <c r="X364" t="s">
        <v>47</v>
      </c>
      <c r="Y364" t="s">
        <v>47</v>
      </c>
      <c r="Z364" t="s">
        <v>47</v>
      </c>
      <c r="AA364" t="s">
        <v>47</v>
      </c>
      <c r="AB364" s="2" t="s">
        <v>1780</v>
      </c>
      <c r="AC364" t="s">
        <v>42</v>
      </c>
      <c r="AD364" t="s">
        <v>42</v>
      </c>
      <c r="AE364" t="s">
        <v>42</v>
      </c>
      <c r="AF364" t="s">
        <v>42</v>
      </c>
      <c r="AG364" t="s">
        <v>42</v>
      </c>
      <c r="AH364" s="2" t="s">
        <v>42</v>
      </c>
    </row>
    <row r="365" spans="1:34" ht="360" x14ac:dyDescent="0.25">
      <c r="A365" s="8" t="s">
        <v>1736</v>
      </c>
      <c r="B365" s="6" t="s">
        <v>192</v>
      </c>
      <c r="C365" s="7">
        <v>46182</v>
      </c>
      <c r="D365" s="9" t="str">
        <f>HYPERLINK("https://www.epingalert.org/en/Search?viewData= G/TBT/N/BDI/782, G/TBT/N/KEN/2072, G/TBT/N/RWA/1440, G/TBT/N/TZA/1619, G/TBT/N/UGA/2396"," G/TBT/N/BDI/782, G/TBT/N/KEN/2072, G/TBT/N/RWA/1440, G/TBT/N/TZA/1619, G/TBT/N/UGA/2396")</f>
        <v xml:space="preserve"> G/TBT/N/BDI/782, G/TBT/N/KEN/2072, G/TBT/N/RWA/1440, G/TBT/N/TZA/1619, G/TBT/N/UGA/2396</v>
      </c>
      <c r="E365" s="8" t="s">
        <v>1781</v>
      </c>
      <c r="F365" s="8" t="s">
        <v>1782</v>
      </c>
      <c r="G365" s="8" t="s">
        <v>1737</v>
      </c>
      <c r="H365" s="8" t="s">
        <v>1738</v>
      </c>
      <c r="I365" s="8" t="s">
        <v>198</v>
      </c>
      <c r="J365" s="8" t="s">
        <v>42</v>
      </c>
      <c r="K365" s="8" t="s">
        <v>143</v>
      </c>
      <c r="L365" s="6"/>
      <c r="M365" s="7">
        <v>46242</v>
      </c>
      <c r="N365" s="7" t="s">
        <v>76</v>
      </c>
      <c r="O365" s="7" t="s">
        <v>182</v>
      </c>
      <c r="P365" s="6" t="s">
        <v>44</v>
      </c>
      <c r="Q365" s="8" t="s">
        <v>1783</v>
      </c>
      <c r="R365" t="str">
        <f>HYPERLINK("https://docs.wto.org/imrd/directdoc.asp?DDFDocuments/t/G/TBTN26/BDI782.docx", "https://docs.wto.org/imrd/directdoc.asp?DDFDocuments/t/G/TBTN26/BDI782.docx")</f>
        <v>https://docs.wto.org/imrd/directdoc.asp?DDFDocuments/t/G/TBTN26/BDI782.docx</v>
      </c>
      <c r="S365" t="str">
        <f>HYPERLINK("https://docs.wto.org/imrd/directdoc.asp?DDFDocuments/u/G/TBTN26/BDI782.docx", "https://docs.wto.org/imrd/directdoc.asp?DDFDocuments/u/G/TBTN26/BDI782.docx")</f>
        <v>https://docs.wto.org/imrd/directdoc.asp?DDFDocuments/u/G/TBTN26/BDI782.docx</v>
      </c>
      <c r="T365" t="str">
        <f>HYPERLINK("https://docs.wto.org/imrd/directdoc.asp?DDFDocuments/v/G/TBTN26/BDI782.docx", "https://docs.wto.org/imrd/directdoc.asp?DDFDocuments/v/G/TBTN26/BDI782.docx")</f>
        <v>https://docs.wto.org/imrd/directdoc.asp?DDFDocuments/v/G/TBTN26/BDI782.docx</v>
      </c>
      <c r="U365" t="s">
        <v>46</v>
      </c>
      <c r="V365" t="s">
        <v>47</v>
      </c>
      <c r="W365" t="s">
        <v>47</v>
      </c>
      <c r="X365" t="s">
        <v>47</v>
      </c>
      <c r="Y365" t="s">
        <v>47</v>
      </c>
      <c r="Z365" t="s">
        <v>47</v>
      </c>
      <c r="AA365" t="s">
        <v>47</v>
      </c>
      <c r="AB365" s="2" t="s">
        <v>1784</v>
      </c>
      <c r="AC365" t="s">
        <v>42</v>
      </c>
      <c r="AD365" t="s">
        <v>42</v>
      </c>
      <c r="AE365" t="s">
        <v>42</v>
      </c>
      <c r="AF365" t="s">
        <v>42</v>
      </c>
      <c r="AG365" t="s">
        <v>42</v>
      </c>
      <c r="AH365" s="2" t="s">
        <v>42</v>
      </c>
    </row>
    <row r="366" spans="1:34" ht="360" x14ac:dyDescent="0.25">
      <c r="A366" s="8" t="s">
        <v>1736</v>
      </c>
      <c r="B366" s="6" t="s">
        <v>69</v>
      </c>
      <c r="C366" s="7">
        <v>46182</v>
      </c>
      <c r="D366" s="9" t="str">
        <f>HYPERLINK("https://www.epingalert.org/en/Search?viewData= G/TBT/N/BDI/782, G/TBT/N/KEN/2072, G/TBT/N/RWA/1440, G/TBT/N/TZA/1619, G/TBT/N/UGA/2396"," G/TBT/N/BDI/782, G/TBT/N/KEN/2072, G/TBT/N/RWA/1440, G/TBT/N/TZA/1619, G/TBT/N/UGA/2396")</f>
        <v xml:space="preserve"> G/TBT/N/BDI/782, G/TBT/N/KEN/2072, G/TBT/N/RWA/1440, G/TBT/N/TZA/1619, G/TBT/N/UGA/2396</v>
      </c>
      <c r="E366" s="8" t="s">
        <v>1781</v>
      </c>
      <c r="F366" s="8" t="s">
        <v>1782</v>
      </c>
      <c r="G366" s="8" t="s">
        <v>1737</v>
      </c>
      <c r="H366" s="8" t="s">
        <v>1738</v>
      </c>
      <c r="I366" s="8" t="s">
        <v>198</v>
      </c>
      <c r="J366" s="8" t="s">
        <v>42</v>
      </c>
      <c r="K366" s="8" t="s">
        <v>143</v>
      </c>
      <c r="L366" s="6"/>
      <c r="M366" s="7">
        <v>46242</v>
      </c>
      <c r="N366" s="7" t="s">
        <v>76</v>
      </c>
      <c r="O366" s="7" t="s">
        <v>182</v>
      </c>
      <c r="P366" s="6" t="s">
        <v>44</v>
      </c>
      <c r="Q366" s="8" t="s">
        <v>1783</v>
      </c>
      <c r="R366" t="str">
        <f>HYPERLINK("https://docs.wto.org/imrd/directdoc.asp?DDFDocuments/t/G/TBTN26/BDI782.docx", "https://docs.wto.org/imrd/directdoc.asp?DDFDocuments/t/G/TBTN26/BDI782.docx")</f>
        <v>https://docs.wto.org/imrd/directdoc.asp?DDFDocuments/t/G/TBTN26/BDI782.docx</v>
      </c>
      <c r="S366" t="str">
        <f>HYPERLINK("https://docs.wto.org/imrd/directdoc.asp?DDFDocuments/u/G/TBTN26/BDI782.docx", "https://docs.wto.org/imrd/directdoc.asp?DDFDocuments/u/G/TBTN26/BDI782.docx")</f>
        <v>https://docs.wto.org/imrd/directdoc.asp?DDFDocuments/u/G/TBTN26/BDI782.docx</v>
      </c>
      <c r="T366" t="str">
        <f>HYPERLINK("https://docs.wto.org/imrd/directdoc.asp?DDFDocuments/v/G/TBTN26/BDI782.docx", "https://docs.wto.org/imrd/directdoc.asp?DDFDocuments/v/G/TBTN26/BDI782.docx")</f>
        <v>https://docs.wto.org/imrd/directdoc.asp?DDFDocuments/v/G/TBTN26/BDI782.docx</v>
      </c>
      <c r="U366" t="s">
        <v>46</v>
      </c>
      <c r="V366" t="s">
        <v>47</v>
      </c>
      <c r="W366" t="s">
        <v>47</v>
      </c>
      <c r="X366" t="s">
        <v>47</v>
      </c>
      <c r="Y366" t="s">
        <v>47</v>
      </c>
      <c r="Z366" t="s">
        <v>47</v>
      </c>
      <c r="AA366" t="s">
        <v>47</v>
      </c>
      <c r="AB366" s="2" t="s">
        <v>1784</v>
      </c>
      <c r="AC366" t="s">
        <v>42</v>
      </c>
      <c r="AD366" t="s">
        <v>42</v>
      </c>
      <c r="AE366" t="s">
        <v>42</v>
      </c>
      <c r="AF366" t="s">
        <v>42</v>
      </c>
      <c r="AG366" t="s">
        <v>42</v>
      </c>
      <c r="AH366" s="2" t="s">
        <v>42</v>
      </c>
    </row>
    <row r="367" spans="1:34" ht="360" x14ac:dyDescent="0.25">
      <c r="A367" s="8" t="s">
        <v>1736</v>
      </c>
      <c r="B367" s="6" t="s">
        <v>201</v>
      </c>
      <c r="C367" s="7">
        <v>46182</v>
      </c>
      <c r="D367" s="9" t="str">
        <f>HYPERLINK("https://www.epingalert.org/en/Search?viewData= G/TBT/N/BDI/782, G/TBT/N/KEN/2072, G/TBT/N/RWA/1440, G/TBT/N/TZA/1619, G/TBT/N/UGA/2396"," G/TBT/N/BDI/782, G/TBT/N/KEN/2072, G/TBT/N/RWA/1440, G/TBT/N/TZA/1619, G/TBT/N/UGA/2396")</f>
        <v xml:space="preserve"> G/TBT/N/BDI/782, G/TBT/N/KEN/2072, G/TBT/N/RWA/1440, G/TBT/N/TZA/1619, G/TBT/N/UGA/2396</v>
      </c>
      <c r="E367" s="8" t="s">
        <v>1781</v>
      </c>
      <c r="F367" s="8" t="s">
        <v>1782</v>
      </c>
      <c r="G367" s="8" t="s">
        <v>1737</v>
      </c>
      <c r="H367" s="8" t="s">
        <v>1738</v>
      </c>
      <c r="I367" s="8" t="s">
        <v>198</v>
      </c>
      <c r="J367" s="8" t="s">
        <v>42</v>
      </c>
      <c r="K367" s="8" t="s">
        <v>143</v>
      </c>
      <c r="L367" s="6"/>
      <c r="M367" s="7">
        <v>46242</v>
      </c>
      <c r="N367" s="7" t="s">
        <v>76</v>
      </c>
      <c r="O367" s="7" t="s">
        <v>182</v>
      </c>
      <c r="P367" s="6" t="s">
        <v>44</v>
      </c>
      <c r="Q367" s="8" t="s">
        <v>1783</v>
      </c>
      <c r="R367" t="str">
        <f>HYPERLINK("https://docs.wto.org/imrd/directdoc.asp?DDFDocuments/t/G/TBTN26/BDI782.docx", "https://docs.wto.org/imrd/directdoc.asp?DDFDocuments/t/G/TBTN26/BDI782.docx")</f>
        <v>https://docs.wto.org/imrd/directdoc.asp?DDFDocuments/t/G/TBTN26/BDI782.docx</v>
      </c>
      <c r="S367" t="str">
        <f>HYPERLINK("https://docs.wto.org/imrd/directdoc.asp?DDFDocuments/u/G/TBTN26/BDI782.docx", "https://docs.wto.org/imrd/directdoc.asp?DDFDocuments/u/G/TBTN26/BDI782.docx")</f>
        <v>https://docs.wto.org/imrd/directdoc.asp?DDFDocuments/u/G/TBTN26/BDI782.docx</v>
      </c>
      <c r="T367" t="str">
        <f>HYPERLINK("https://docs.wto.org/imrd/directdoc.asp?DDFDocuments/v/G/TBTN26/BDI782.docx", "https://docs.wto.org/imrd/directdoc.asp?DDFDocuments/v/G/TBTN26/BDI782.docx")</f>
        <v>https://docs.wto.org/imrd/directdoc.asp?DDFDocuments/v/G/TBTN26/BDI782.docx</v>
      </c>
      <c r="U367" t="s">
        <v>46</v>
      </c>
      <c r="V367" t="s">
        <v>47</v>
      </c>
      <c r="W367" t="s">
        <v>47</v>
      </c>
      <c r="X367" t="s">
        <v>47</v>
      </c>
      <c r="Y367" t="s">
        <v>47</v>
      </c>
      <c r="Z367" t="s">
        <v>47</v>
      </c>
      <c r="AA367" t="s">
        <v>47</v>
      </c>
      <c r="AB367" s="2" t="s">
        <v>1784</v>
      </c>
      <c r="AC367" t="s">
        <v>42</v>
      </c>
      <c r="AD367" t="s">
        <v>42</v>
      </c>
      <c r="AE367" t="s">
        <v>42</v>
      </c>
      <c r="AF367" t="s">
        <v>42</v>
      </c>
      <c r="AG367" t="s">
        <v>42</v>
      </c>
      <c r="AH367" s="2" t="s">
        <v>42</v>
      </c>
    </row>
    <row r="368" spans="1:34" ht="360" x14ac:dyDescent="0.25">
      <c r="A368" s="8" t="s">
        <v>1736</v>
      </c>
      <c r="B368" s="6" t="s">
        <v>202</v>
      </c>
      <c r="C368" s="7">
        <v>46182</v>
      </c>
      <c r="D368" s="9" t="str">
        <f>HYPERLINK("https://www.epingalert.org/en/Search?viewData= G/TBT/N/BDI/782, G/TBT/N/KEN/2072, G/TBT/N/RWA/1440, G/TBT/N/TZA/1619, G/TBT/N/UGA/2396"," G/TBT/N/BDI/782, G/TBT/N/KEN/2072, G/TBT/N/RWA/1440, G/TBT/N/TZA/1619, G/TBT/N/UGA/2396")</f>
        <v xml:space="preserve"> G/TBT/N/BDI/782, G/TBT/N/KEN/2072, G/TBT/N/RWA/1440, G/TBT/N/TZA/1619, G/TBT/N/UGA/2396</v>
      </c>
      <c r="E368" s="8" t="s">
        <v>1781</v>
      </c>
      <c r="F368" s="8" t="s">
        <v>1782</v>
      </c>
      <c r="G368" s="8" t="s">
        <v>1737</v>
      </c>
      <c r="H368" s="8" t="s">
        <v>1738</v>
      </c>
      <c r="I368" s="8" t="s">
        <v>198</v>
      </c>
      <c r="J368" s="8" t="s">
        <v>42</v>
      </c>
      <c r="K368" s="8" t="s">
        <v>143</v>
      </c>
      <c r="L368" s="6"/>
      <c r="M368" s="7">
        <v>46242</v>
      </c>
      <c r="N368" s="7" t="s">
        <v>76</v>
      </c>
      <c r="O368" s="7" t="s">
        <v>182</v>
      </c>
      <c r="P368" s="6" t="s">
        <v>44</v>
      </c>
      <c r="Q368" s="8" t="s">
        <v>1783</v>
      </c>
      <c r="R368" t="str">
        <f>HYPERLINK("https://docs.wto.org/imrd/directdoc.asp?DDFDocuments/t/G/TBTN26/BDI782.docx", "https://docs.wto.org/imrd/directdoc.asp?DDFDocuments/t/G/TBTN26/BDI782.docx")</f>
        <v>https://docs.wto.org/imrd/directdoc.asp?DDFDocuments/t/G/TBTN26/BDI782.docx</v>
      </c>
      <c r="S368" t="str">
        <f>HYPERLINK("https://docs.wto.org/imrd/directdoc.asp?DDFDocuments/u/G/TBTN26/BDI782.docx", "https://docs.wto.org/imrd/directdoc.asp?DDFDocuments/u/G/TBTN26/BDI782.docx")</f>
        <v>https://docs.wto.org/imrd/directdoc.asp?DDFDocuments/u/G/TBTN26/BDI782.docx</v>
      </c>
      <c r="T368" t="str">
        <f>HYPERLINK("https://docs.wto.org/imrd/directdoc.asp?DDFDocuments/v/G/TBTN26/BDI782.docx", "https://docs.wto.org/imrd/directdoc.asp?DDFDocuments/v/G/TBTN26/BDI782.docx")</f>
        <v>https://docs.wto.org/imrd/directdoc.asp?DDFDocuments/v/G/TBTN26/BDI782.docx</v>
      </c>
      <c r="U368" t="s">
        <v>46</v>
      </c>
      <c r="V368" t="s">
        <v>47</v>
      </c>
      <c r="W368" t="s">
        <v>47</v>
      </c>
      <c r="X368" t="s">
        <v>47</v>
      </c>
      <c r="Y368" t="s">
        <v>47</v>
      </c>
      <c r="Z368" t="s">
        <v>47</v>
      </c>
      <c r="AA368" t="s">
        <v>47</v>
      </c>
      <c r="AB368" s="2" t="s">
        <v>1784</v>
      </c>
      <c r="AC368" t="s">
        <v>42</v>
      </c>
      <c r="AD368" t="s">
        <v>42</v>
      </c>
      <c r="AE368" t="s">
        <v>42</v>
      </c>
      <c r="AF368" t="s">
        <v>42</v>
      </c>
      <c r="AG368" t="s">
        <v>42</v>
      </c>
      <c r="AH368" s="2" t="s">
        <v>42</v>
      </c>
    </row>
    <row r="369" spans="1:34" ht="360" x14ac:dyDescent="0.25">
      <c r="A369" s="8" t="s">
        <v>1736</v>
      </c>
      <c r="B369" s="6" t="s">
        <v>203</v>
      </c>
      <c r="C369" s="7">
        <v>46182</v>
      </c>
      <c r="D369" s="9" t="str">
        <f>HYPERLINK("https://www.epingalert.org/en/Search?viewData= G/TBT/N/BDI/782, G/TBT/N/KEN/2072, G/TBT/N/RWA/1440, G/TBT/N/TZA/1619, G/TBT/N/UGA/2396"," G/TBT/N/BDI/782, G/TBT/N/KEN/2072, G/TBT/N/RWA/1440, G/TBT/N/TZA/1619, G/TBT/N/UGA/2396")</f>
        <v xml:space="preserve"> G/TBT/N/BDI/782, G/TBT/N/KEN/2072, G/TBT/N/RWA/1440, G/TBT/N/TZA/1619, G/TBT/N/UGA/2396</v>
      </c>
      <c r="E369" s="8" t="s">
        <v>1781</v>
      </c>
      <c r="F369" s="8" t="s">
        <v>1782</v>
      </c>
      <c r="G369" s="8" t="s">
        <v>1737</v>
      </c>
      <c r="H369" s="8" t="s">
        <v>1738</v>
      </c>
      <c r="I369" s="8" t="s">
        <v>198</v>
      </c>
      <c r="J369" s="8" t="s">
        <v>42</v>
      </c>
      <c r="K369" s="8" t="s">
        <v>143</v>
      </c>
      <c r="L369" s="6"/>
      <c r="M369" s="7">
        <v>46242</v>
      </c>
      <c r="N369" s="7" t="s">
        <v>76</v>
      </c>
      <c r="O369" s="7" t="s">
        <v>182</v>
      </c>
      <c r="P369" s="6" t="s">
        <v>44</v>
      </c>
      <c r="Q369" s="8" t="s">
        <v>1783</v>
      </c>
      <c r="R369" t="str">
        <f>HYPERLINK("https://docs.wto.org/imrd/directdoc.asp?DDFDocuments/t/G/TBTN26/BDI782.docx", "https://docs.wto.org/imrd/directdoc.asp?DDFDocuments/t/G/TBTN26/BDI782.docx")</f>
        <v>https://docs.wto.org/imrd/directdoc.asp?DDFDocuments/t/G/TBTN26/BDI782.docx</v>
      </c>
      <c r="S369" t="str">
        <f>HYPERLINK("https://docs.wto.org/imrd/directdoc.asp?DDFDocuments/u/G/TBTN26/BDI782.docx", "https://docs.wto.org/imrd/directdoc.asp?DDFDocuments/u/G/TBTN26/BDI782.docx")</f>
        <v>https://docs.wto.org/imrd/directdoc.asp?DDFDocuments/u/G/TBTN26/BDI782.docx</v>
      </c>
      <c r="T369" t="str">
        <f>HYPERLINK("https://docs.wto.org/imrd/directdoc.asp?DDFDocuments/v/G/TBTN26/BDI782.docx", "https://docs.wto.org/imrd/directdoc.asp?DDFDocuments/v/G/TBTN26/BDI782.docx")</f>
        <v>https://docs.wto.org/imrd/directdoc.asp?DDFDocuments/v/G/TBTN26/BDI782.docx</v>
      </c>
      <c r="U369" t="s">
        <v>46</v>
      </c>
      <c r="V369" t="s">
        <v>47</v>
      </c>
      <c r="W369" t="s">
        <v>47</v>
      </c>
      <c r="X369" t="s">
        <v>47</v>
      </c>
      <c r="Y369" t="s">
        <v>47</v>
      </c>
      <c r="Z369" t="s">
        <v>47</v>
      </c>
      <c r="AA369" t="s">
        <v>47</v>
      </c>
      <c r="AB369" s="2" t="s">
        <v>1784</v>
      </c>
      <c r="AC369" t="s">
        <v>42</v>
      </c>
      <c r="AD369" t="s">
        <v>42</v>
      </c>
      <c r="AE369" t="s">
        <v>42</v>
      </c>
      <c r="AF369" t="s">
        <v>42</v>
      </c>
      <c r="AG369" t="s">
        <v>42</v>
      </c>
      <c r="AH369" s="2" t="s">
        <v>42</v>
      </c>
    </row>
    <row r="370" spans="1:34" ht="345" x14ac:dyDescent="0.25">
      <c r="A370" s="8" t="s">
        <v>1736</v>
      </c>
      <c r="B370" s="6" t="s">
        <v>192</v>
      </c>
      <c r="C370" s="7">
        <v>46182</v>
      </c>
      <c r="D370" s="9" t="str">
        <f>HYPERLINK("https://www.epingalert.org/en/Search?viewData= G/TBT/N/BDI/783, G/TBT/N/KEN/2073, G/TBT/N/RWA/1441, G/TBT/N/TZA/1620, G/TBT/N/UGA/2397"," G/TBT/N/BDI/783, G/TBT/N/KEN/2073, G/TBT/N/RWA/1441, G/TBT/N/TZA/1620, G/TBT/N/UGA/2397")</f>
        <v xml:space="preserve"> G/TBT/N/BDI/783, G/TBT/N/KEN/2073, G/TBT/N/RWA/1441, G/TBT/N/TZA/1620, G/TBT/N/UGA/2397</v>
      </c>
      <c r="E370" s="8" t="s">
        <v>1785</v>
      </c>
      <c r="F370" s="8" t="s">
        <v>1786</v>
      </c>
      <c r="G370" s="8" t="s">
        <v>1737</v>
      </c>
      <c r="H370" s="8" t="s">
        <v>1738</v>
      </c>
      <c r="I370" s="8" t="s">
        <v>198</v>
      </c>
      <c r="J370" s="8" t="s">
        <v>42</v>
      </c>
      <c r="K370" s="8" t="s">
        <v>143</v>
      </c>
      <c r="L370" s="6"/>
      <c r="M370" s="7">
        <v>46242</v>
      </c>
      <c r="N370" s="7" t="s">
        <v>76</v>
      </c>
      <c r="O370" s="7" t="s">
        <v>182</v>
      </c>
      <c r="P370" s="6" t="s">
        <v>44</v>
      </c>
      <c r="Q370" s="8" t="s">
        <v>1787</v>
      </c>
      <c r="R370" t="str">
        <f>HYPERLINK("https://docs.wto.org/imrd/directdoc.asp?DDFDocuments/t/G/TBTN26/BDI783.docx", "https://docs.wto.org/imrd/directdoc.asp?DDFDocuments/t/G/TBTN26/BDI783.docx")</f>
        <v>https://docs.wto.org/imrd/directdoc.asp?DDFDocuments/t/G/TBTN26/BDI783.docx</v>
      </c>
      <c r="S370" t="str">
        <f>HYPERLINK("https://docs.wto.org/imrd/directdoc.asp?DDFDocuments/u/G/TBTN26/BDI783.docx", "https://docs.wto.org/imrd/directdoc.asp?DDFDocuments/u/G/TBTN26/BDI783.docx")</f>
        <v>https://docs.wto.org/imrd/directdoc.asp?DDFDocuments/u/G/TBTN26/BDI783.docx</v>
      </c>
      <c r="T370" t="str">
        <f>HYPERLINK("https://docs.wto.org/imrd/directdoc.asp?DDFDocuments/v/G/TBTN26/BDI783.docx", "https://docs.wto.org/imrd/directdoc.asp?DDFDocuments/v/G/TBTN26/BDI783.docx")</f>
        <v>https://docs.wto.org/imrd/directdoc.asp?DDFDocuments/v/G/TBTN26/BDI783.docx</v>
      </c>
      <c r="U370" t="s">
        <v>46</v>
      </c>
      <c r="V370" t="s">
        <v>47</v>
      </c>
      <c r="W370" t="s">
        <v>47</v>
      </c>
      <c r="X370" t="s">
        <v>47</v>
      </c>
      <c r="Y370" t="s">
        <v>47</v>
      </c>
      <c r="Z370" t="s">
        <v>47</v>
      </c>
      <c r="AA370" t="s">
        <v>47</v>
      </c>
      <c r="AB370" s="2" t="s">
        <v>1740</v>
      </c>
      <c r="AC370" t="s">
        <v>42</v>
      </c>
      <c r="AD370" t="s">
        <v>42</v>
      </c>
      <c r="AE370" t="s">
        <v>42</v>
      </c>
      <c r="AF370" t="s">
        <v>42</v>
      </c>
      <c r="AG370" t="s">
        <v>42</v>
      </c>
      <c r="AH370" s="2" t="s">
        <v>42</v>
      </c>
    </row>
    <row r="371" spans="1:34" ht="345" x14ac:dyDescent="0.25">
      <c r="A371" s="8" t="s">
        <v>1736</v>
      </c>
      <c r="B371" s="6" t="s">
        <v>69</v>
      </c>
      <c r="C371" s="7">
        <v>46182</v>
      </c>
      <c r="D371" s="9" t="str">
        <f>HYPERLINK("https://www.epingalert.org/en/Search?viewData= G/TBT/N/BDI/783, G/TBT/N/KEN/2073, G/TBT/N/RWA/1441, G/TBT/N/TZA/1620, G/TBT/N/UGA/2397"," G/TBT/N/BDI/783, G/TBT/N/KEN/2073, G/TBT/N/RWA/1441, G/TBT/N/TZA/1620, G/TBT/N/UGA/2397")</f>
        <v xml:space="preserve"> G/TBT/N/BDI/783, G/TBT/N/KEN/2073, G/TBT/N/RWA/1441, G/TBT/N/TZA/1620, G/TBT/N/UGA/2397</v>
      </c>
      <c r="E371" s="8" t="s">
        <v>1785</v>
      </c>
      <c r="F371" s="8" t="s">
        <v>1786</v>
      </c>
      <c r="G371" s="8" t="s">
        <v>1737</v>
      </c>
      <c r="H371" s="8" t="s">
        <v>1738</v>
      </c>
      <c r="I371" s="8" t="s">
        <v>198</v>
      </c>
      <c r="J371" s="8" t="s">
        <v>42</v>
      </c>
      <c r="K371" s="8" t="s">
        <v>143</v>
      </c>
      <c r="L371" s="6"/>
      <c r="M371" s="7">
        <v>46242</v>
      </c>
      <c r="N371" s="7" t="s">
        <v>76</v>
      </c>
      <c r="O371" s="7" t="s">
        <v>182</v>
      </c>
      <c r="P371" s="6" t="s">
        <v>44</v>
      </c>
      <c r="Q371" s="8" t="s">
        <v>1787</v>
      </c>
      <c r="R371" t="str">
        <f>HYPERLINK("https://docs.wto.org/imrd/directdoc.asp?DDFDocuments/t/G/TBTN26/BDI783.docx", "https://docs.wto.org/imrd/directdoc.asp?DDFDocuments/t/G/TBTN26/BDI783.docx")</f>
        <v>https://docs.wto.org/imrd/directdoc.asp?DDFDocuments/t/G/TBTN26/BDI783.docx</v>
      </c>
      <c r="S371" t="str">
        <f>HYPERLINK("https://docs.wto.org/imrd/directdoc.asp?DDFDocuments/u/G/TBTN26/BDI783.docx", "https://docs.wto.org/imrd/directdoc.asp?DDFDocuments/u/G/TBTN26/BDI783.docx")</f>
        <v>https://docs.wto.org/imrd/directdoc.asp?DDFDocuments/u/G/TBTN26/BDI783.docx</v>
      </c>
      <c r="T371" t="str">
        <f>HYPERLINK("https://docs.wto.org/imrd/directdoc.asp?DDFDocuments/v/G/TBTN26/BDI783.docx", "https://docs.wto.org/imrd/directdoc.asp?DDFDocuments/v/G/TBTN26/BDI783.docx")</f>
        <v>https://docs.wto.org/imrd/directdoc.asp?DDFDocuments/v/G/TBTN26/BDI783.docx</v>
      </c>
      <c r="U371" t="s">
        <v>46</v>
      </c>
      <c r="V371" t="s">
        <v>47</v>
      </c>
      <c r="W371" t="s">
        <v>47</v>
      </c>
      <c r="X371" t="s">
        <v>47</v>
      </c>
      <c r="Y371" t="s">
        <v>47</v>
      </c>
      <c r="Z371" t="s">
        <v>47</v>
      </c>
      <c r="AA371" t="s">
        <v>47</v>
      </c>
      <c r="AB371" s="2" t="s">
        <v>1740</v>
      </c>
      <c r="AC371" t="s">
        <v>42</v>
      </c>
      <c r="AD371" t="s">
        <v>42</v>
      </c>
      <c r="AE371" t="s">
        <v>42</v>
      </c>
      <c r="AF371" t="s">
        <v>42</v>
      </c>
      <c r="AG371" t="s">
        <v>42</v>
      </c>
      <c r="AH371" s="2" t="s">
        <v>42</v>
      </c>
    </row>
    <row r="372" spans="1:34" ht="345" x14ac:dyDescent="0.25">
      <c r="A372" s="8" t="s">
        <v>1736</v>
      </c>
      <c r="B372" s="6" t="s">
        <v>201</v>
      </c>
      <c r="C372" s="7">
        <v>46182</v>
      </c>
      <c r="D372" s="9" t="str">
        <f>HYPERLINK("https://www.epingalert.org/en/Search?viewData= G/TBT/N/BDI/783, G/TBT/N/KEN/2073, G/TBT/N/RWA/1441, G/TBT/N/TZA/1620, G/TBT/N/UGA/2397"," G/TBT/N/BDI/783, G/TBT/N/KEN/2073, G/TBT/N/RWA/1441, G/TBT/N/TZA/1620, G/TBT/N/UGA/2397")</f>
        <v xml:space="preserve"> G/TBT/N/BDI/783, G/TBT/N/KEN/2073, G/TBT/N/RWA/1441, G/TBT/N/TZA/1620, G/TBT/N/UGA/2397</v>
      </c>
      <c r="E372" s="8" t="s">
        <v>1785</v>
      </c>
      <c r="F372" s="8" t="s">
        <v>1786</v>
      </c>
      <c r="G372" s="8" t="s">
        <v>1737</v>
      </c>
      <c r="H372" s="8" t="s">
        <v>1738</v>
      </c>
      <c r="I372" s="8" t="s">
        <v>198</v>
      </c>
      <c r="J372" s="8" t="s">
        <v>42</v>
      </c>
      <c r="K372" s="8" t="s">
        <v>143</v>
      </c>
      <c r="L372" s="6"/>
      <c r="M372" s="7">
        <v>46242</v>
      </c>
      <c r="N372" s="7" t="s">
        <v>76</v>
      </c>
      <c r="O372" s="7" t="s">
        <v>182</v>
      </c>
      <c r="P372" s="6" t="s">
        <v>44</v>
      </c>
      <c r="Q372" s="8" t="s">
        <v>1787</v>
      </c>
      <c r="R372" t="str">
        <f>HYPERLINK("https://docs.wto.org/imrd/directdoc.asp?DDFDocuments/t/G/TBTN26/BDI783.docx", "https://docs.wto.org/imrd/directdoc.asp?DDFDocuments/t/G/TBTN26/BDI783.docx")</f>
        <v>https://docs.wto.org/imrd/directdoc.asp?DDFDocuments/t/G/TBTN26/BDI783.docx</v>
      </c>
      <c r="S372" t="str">
        <f>HYPERLINK("https://docs.wto.org/imrd/directdoc.asp?DDFDocuments/u/G/TBTN26/BDI783.docx", "https://docs.wto.org/imrd/directdoc.asp?DDFDocuments/u/G/TBTN26/BDI783.docx")</f>
        <v>https://docs.wto.org/imrd/directdoc.asp?DDFDocuments/u/G/TBTN26/BDI783.docx</v>
      </c>
      <c r="T372" t="str">
        <f>HYPERLINK("https://docs.wto.org/imrd/directdoc.asp?DDFDocuments/v/G/TBTN26/BDI783.docx", "https://docs.wto.org/imrd/directdoc.asp?DDFDocuments/v/G/TBTN26/BDI783.docx")</f>
        <v>https://docs.wto.org/imrd/directdoc.asp?DDFDocuments/v/G/TBTN26/BDI783.docx</v>
      </c>
      <c r="U372" t="s">
        <v>46</v>
      </c>
      <c r="V372" t="s">
        <v>47</v>
      </c>
      <c r="W372" t="s">
        <v>47</v>
      </c>
      <c r="X372" t="s">
        <v>47</v>
      </c>
      <c r="Y372" t="s">
        <v>47</v>
      </c>
      <c r="Z372" t="s">
        <v>47</v>
      </c>
      <c r="AA372" t="s">
        <v>47</v>
      </c>
      <c r="AB372" s="2" t="s">
        <v>1740</v>
      </c>
      <c r="AC372" t="s">
        <v>42</v>
      </c>
      <c r="AD372" t="s">
        <v>42</v>
      </c>
      <c r="AE372" t="s">
        <v>42</v>
      </c>
      <c r="AF372" t="s">
        <v>42</v>
      </c>
      <c r="AG372" t="s">
        <v>42</v>
      </c>
      <c r="AH372" s="2" t="s">
        <v>42</v>
      </c>
    </row>
    <row r="373" spans="1:34" ht="345" x14ac:dyDescent="0.25">
      <c r="A373" s="8" t="s">
        <v>1736</v>
      </c>
      <c r="B373" s="6" t="s">
        <v>202</v>
      </c>
      <c r="C373" s="7">
        <v>46182</v>
      </c>
      <c r="D373" s="9" t="str">
        <f>HYPERLINK("https://www.epingalert.org/en/Search?viewData= G/TBT/N/BDI/783, G/TBT/N/KEN/2073, G/TBT/N/RWA/1441, G/TBT/N/TZA/1620, G/TBT/N/UGA/2397"," G/TBT/N/BDI/783, G/TBT/N/KEN/2073, G/TBT/N/RWA/1441, G/TBT/N/TZA/1620, G/TBT/N/UGA/2397")</f>
        <v xml:space="preserve"> G/TBT/N/BDI/783, G/TBT/N/KEN/2073, G/TBT/N/RWA/1441, G/TBT/N/TZA/1620, G/TBT/N/UGA/2397</v>
      </c>
      <c r="E373" s="8" t="s">
        <v>1785</v>
      </c>
      <c r="F373" s="8" t="s">
        <v>1786</v>
      </c>
      <c r="G373" s="8" t="s">
        <v>1737</v>
      </c>
      <c r="H373" s="8" t="s">
        <v>1738</v>
      </c>
      <c r="I373" s="8" t="s">
        <v>198</v>
      </c>
      <c r="J373" s="8" t="s">
        <v>42</v>
      </c>
      <c r="K373" s="8" t="s">
        <v>143</v>
      </c>
      <c r="L373" s="6"/>
      <c r="M373" s="7">
        <v>46242</v>
      </c>
      <c r="N373" s="7" t="s">
        <v>76</v>
      </c>
      <c r="O373" s="7" t="s">
        <v>182</v>
      </c>
      <c r="P373" s="6" t="s">
        <v>44</v>
      </c>
      <c r="Q373" s="8" t="s">
        <v>1787</v>
      </c>
      <c r="R373" t="str">
        <f>HYPERLINK("https://docs.wto.org/imrd/directdoc.asp?DDFDocuments/t/G/TBTN26/BDI783.docx", "https://docs.wto.org/imrd/directdoc.asp?DDFDocuments/t/G/TBTN26/BDI783.docx")</f>
        <v>https://docs.wto.org/imrd/directdoc.asp?DDFDocuments/t/G/TBTN26/BDI783.docx</v>
      </c>
      <c r="S373" t="str">
        <f>HYPERLINK("https://docs.wto.org/imrd/directdoc.asp?DDFDocuments/u/G/TBTN26/BDI783.docx", "https://docs.wto.org/imrd/directdoc.asp?DDFDocuments/u/G/TBTN26/BDI783.docx")</f>
        <v>https://docs.wto.org/imrd/directdoc.asp?DDFDocuments/u/G/TBTN26/BDI783.docx</v>
      </c>
      <c r="T373" t="str">
        <f>HYPERLINK("https://docs.wto.org/imrd/directdoc.asp?DDFDocuments/v/G/TBTN26/BDI783.docx", "https://docs.wto.org/imrd/directdoc.asp?DDFDocuments/v/G/TBTN26/BDI783.docx")</f>
        <v>https://docs.wto.org/imrd/directdoc.asp?DDFDocuments/v/G/TBTN26/BDI783.docx</v>
      </c>
      <c r="U373" t="s">
        <v>46</v>
      </c>
      <c r="V373" t="s">
        <v>47</v>
      </c>
      <c r="W373" t="s">
        <v>47</v>
      </c>
      <c r="X373" t="s">
        <v>47</v>
      </c>
      <c r="Y373" t="s">
        <v>47</v>
      </c>
      <c r="Z373" t="s">
        <v>47</v>
      </c>
      <c r="AA373" t="s">
        <v>47</v>
      </c>
      <c r="AB373" s="2" t="s">
        <v>1740</v>
      </c>
      <c r="AC373" t="s">
        <v>42</v>
      </c>
      <c r="AD373" t="s">
        <v>42</v>
      </c>
      <c r="AE373" t="s">
        <v>42</v>
      </c>
      <c r="AF373" t="s">
        <v>42</v>
      </c>
      <c r="AG373" t="s">
        <v>42</v>
      </c>
      <c r="AH373" s="2" t="s">
        <v>42</v>
      </c>
    </row>
    <row r="374" spans="1:34" ht="345" x14ac:dyDescent="0.25">
      <c r="A374" s="8" t="s">
        <v>1736</v>
      </c>
      <c r="B374" s="6" t="s">
        <v>203</v>
      </c>
      <c r="C374" s="7">
        <v>46182</v>
      </c>
      <c r="D374" s="9" t="str">
        <f>HYPERLINK("https://www.epingalert.org/en/Search?viewData= G/TBT/N/BDI/783, G/TBT/N/KEN/2073, G/TBT/N/RWA/1441, G/TBT/N/TZA/1620, G/TBT/N/UGA/2397"," G/TBT/N/BDI/783, G/TBT/N/KEN/2073, G/TBT/N/RWA/1441, G/TBT/N/TZA/1620, G/TBT/N/UGA/2397")</f>
        <v xml:space="preserve"> G/TBT/N/BDI/783, G/TBT/N/KEN/2073, G/TBT/N/RWA/1441, G/TBT/N/TZA/1620, G/TBT/N/UGA/2397</v>
      </c>
      <c r="E374" s="8" t="s">
        <v>1785</v>
      </c>
      <c r="F374" s="8" t="s">
        <v>1786</v>
      </c>
      <c r="G374" s="8" t="s">
        <v>1737</v>
      </c>
      <c r="H374" s="8" t="s">
        <v>1738</v>
      </c>
      <c r="I374" s="8" t="s">
        <v>198</v>
      </c>
      <c r="J374" s="8" t="s">
        <v>42</v>
      </c>
      <c r="K374" s="8" t="s">
        <v>143</v>
      </c>
      <c r="L374" s="6"/>
      <c r="M374" s="7">
        <v>46242</v>
      </c>
      <c r="N374" s="7" t="s">
        <v>76</v>
      </c>
      <c r="O374" s="7" t="s">
        <v>182</v>
      </c>
      <c r="P374" s="6" t="s">
        <v>44</v>
      </c>
      <c r="Q374" s="8" t="s">
        <v>1787</v>
      </c>
      <c r="R374" t="str">
        <f>HYPERLINK("https://docs.wto.org/imrd/directdoc.asp?DDFDocuments/t/G/TBTN26/BDI783.docx", "https://docs.wto.org/imrd/directdoc.asp?DDFDocuments/t/G/TBTN26/BDI783.docx")</f>
        <v>https://docs.wto.org/imrd/directdoc.asp?DDFDocuments/t/G/TBTN26/BDI783.docx</v>
      </c>
      <c r="S374" t="str">
        <f>HYPERLINK("https://docs.wto.org/imrd/directdoc.asp?DDFDocuments/u/G/TBTN26/BDI783.docx", "https://docs.wto.org/imrd/directdoc.asp?DDFDocuments/u/G/TBTN26/BDI783.docx")</f>
        <v>https://docs.wto.org/imrd/directdoc.asp?DDFDocuments/u/G/TBTN26/BDI783.docx</v>
      </c>
      <c r="T374" t="str">
        <f>HYPERLINK("https://docs.wto.org/imrd/directdoc.asp?DDFDocuments/v/G/TBTN26/BDI783.docx", "https://docs.wto.org/imrd/directdoc.asp?DDFDocuments/v/G/TBTN26/BDI783.docx")</f>
        <v>https://docs.wto.org/imrd/directdoc.asp?DDFDocuments/v/G/TBTN26/BDI783.docx</v>
      </c>
      <c r="U374" t="s">
        <v>46</v>
      </c>
      <c r="V374" t="s">
        <v>47</v>
      </c>
      <c r="W374" t="s">
        <v>47</v>
      </c>
      <c r="X374" t="s">
        <v>47</v>
      </c>
      <c r="Y374" t="s">
        <v>47</v>
      </c>
      <c r="Z374" t="s">
        <v>47</v>
      </c>
      <c r="AA374" t="s">
        <v>47</v>
      </c>
      <c r="AB374" s="2" t="s">
        <v>1740</v>
      </c>
      <c r="AC374" t="s">
        <v>42</v>
      </c>
      <c r="AD374" t="s">
        <v>42</v>
      </c>
      <c r="AE374" t="s">
        <v>42</v>
      </c>
      <c r="AF374" t="s">
        <v>42</v>
      </c>
      <c r="AG374" t="s">
        <v>42</v>
      </c>
      <c r="AH374" s="2" t="s">
        <v>42</v>
      </c>
    </row>
    <row r="375" spans="1:34" ht="360" x14ac:dyDescent="0.25">
      <c r="A375" s="8" t="s">
        <v>1736</v>
      </c>
      <c r="B375" s="6" t="s">
        <v>192</v>
      </c>
      <c r="C375" s="7">
        <v>46182</v>
      </c>
      <c r="D375" s="9" t="str">
        <f>HYPERLINK("https://www.epingalert.org/en/Search?viewData= G/TBT/N/BDI/784, G/TBT/N/KEN/2074, G/TBT/N/RWA/1442, G/TBT/N/TZA/1621, G/TBT/N/UGA/2398"," G/TBT/N/BDI/784, G/TBT/N/KEN/2074, G/TBT/N/RWA/1442, G/TBT/N/TZA/1621, G/TBT/N/UGA/2398")</f>
        <v xml:space="preserve"> G/TBT/N/BDI/784, G/TBT/N/KEN/2074, G/TBT/N/RWA/1442, G/TBT/N/TZA/1621, G/TBT/N/UGA/2398</v>
      </c>
      <c r="E375" s="8" t="s">
        <v>1788</v>
      </c>
      <c r="F375" s="8" t="s">
        <v>1789</v>
      </c>
      <c r="G375" s="8" t="s">
        <v>1737</v>
      </c>
      <c r="H375" s="8" t="s">
        <v>1738</v>
      </c>
      <c r="I375" s="8" t="s">
        <v>198</v>
      </c>
      <c r="J375" s="8" t="s">
        <v>42</v>
      </c>
      <c r="K375" s="8" t="s">
        <v>143</v>
      </c>
      <c r="L375" s="6"/>
      <c r="M375" s="7">
        <v>46242</v>
      </c>
      <c r="N375" s="7" t="s">
        <v>76</v>
      </c>
      <c r="O375" s="7" t="s">
        <v>182</v>
      </c>
      <c r="P375" s="6" t="s">
        <v>44</v>
      </c>
      <c r="Q375" s="8" t="s">
        <v>1790</v>
      </c>
      <c r="R375" t="str">
        <f>HYPERLINK("https://docs.wto.org/imrd/directdoc.asp?DDFDocuments/t/G/TBTN26/BDI784.docx", "https://docs.wto.org/imrd/directdoc.asp?DDFDocuments/t/G/TBTN26/BDI784.docx")</f>
        <v>https://docs.wto.org/imrd/directdoc.asp?DDFDocuments/t/G/TBTN26/BDI784.docx</v>
      </c>
      <c r="S375" t="str">
        <f>HYPERLINK("https://docs.wto.org/imrd/directdoc.asp?DDFDocuments/u/G/TBTN26/BDI784.docx", "https://docs.wto.org/imrd/directdoc.asp?DDFDocuments/u/G/TBTN26/BDI784.docx")</f>
        <v>https://docs.wto.org/imrd/directdoc.asp?DDFDocuments/u/G/TBTN26/BDI784.docx</v>
      </c>
      <c r="T375" t="str">
        <f>HYPERLINK("https://docs.wto.org/imrd/directdoc.asp?DDFDocuments/v/G/TBTN26/BDI784.docx", "https://docs.wto.org/imrd/directdoc.asp?DDFDocuments/v/G/TBTN26/BDI784.docx")</f>
        <v>https://docs.wto.org/imrd/directdoc.asp?DDFDocuments/v/G/TBTN26/BDI784.docx</v>
      </c>
      <c r="U375" t="s">
        <v>46</v>
      </c>
      <c r="V375" t="s">
        <v>47</v>
      </c>
      <c r="W375" t="s">
        <v>47</v>
      </c>
      <c r="X375" t="s">
        <v>47</v>
      </c>
      <c r="Y375" t="s">
        <v>47</v>
      </c>
      <c r="Z375" t="s">
        <v>47</v>
      </c>
      <c r="AA375" t="s">
        <v>47</v>
      </c>
      <c r="AB375" s="2" t="s">
        <v>1784</v>
      </c>
      <c r="AC375" t="s">
        <v>42</v>
      </c>
      <c r="AD375" t="s">
        <v>42</v>
      </c>
      <c r="AE375" t="s">
        <v>42</v>
      </c>
      <c r="AF375" t="s">
        <v>42</v>
      </c>
      <c r="AG375" t="s">
        <v>42</v>
      </c>
      <c r="AH375" s="2" t="s">
        <v>42</v>
      </c>
    </row>
    <row r="376" spans="1:34" ht="360" x14ac:dyDescent="0.25">
      <c r="A376" s="8" t="s">
        <v>1736</v>
      </c>
      <c r="B376" s="6" t="s">
        <v>69</v>
      </c>
      <c r="C376" s="7">
        <v>46182</v>
      </c>
      <c r="D376" s="9" t="str">
        <f>HYPERLINK("https://www.epingalert.org/en/Search?viewData= G/TBT/N/BDI/784, G/TBT/N/KEN/2074, G/TBT/N/RWA/1442, G/TBT/N/TZA/1621, G/TBT/N/UGA/2398"," G/TBT/N/BDI/784, G/TBT/N/KEN/2074, G/TBT/N/RWA/1442, G/TBT/N/TZA/1621, G/TBT/N/UGA/2398")</f>
        <v xml:space="preserve"> G/TBT/N/BDI/784, G/TBT/N/KEN/2074, G/TBT/N/RWA/1442, G/TBT/N/TZA/1621, G/TBT/N/UGA/2398</v>
      </c>
      <c r="E376" s="8" t="s">
        <v>1788</v>
      </c>
      <c r="F376" s="8" t="s">
        <v>1789</v>
      </c>
      <c r="G376" s="8" t="s">
        <v>1737</v>
      </c>
      <c r="H376" s="8" t="s">
        <v>1738</v>
      </c>
      <c r="I376" s="8" t="s">
        <v>198</v>
      </c>
      <c r="J376" s="8" t="s">
        <v>42</v>
      </c>
      <c r="K376" s="8" t="s">
        <v>143</v>
      </c>
      <c r="L376" s="6"/>
      <c r="M376" s="7">
        <v>46242</v>
      </c>
      <c r="N376" s="7" t="s">
        <v>76</v>
      </c>
      <c r="O376" s="7" t="s">
        <v>182</v>
      </c>
      <c r="P376" s="6" t="s">
        <v>44</v>
      </c>
      <c r="Q376" s="8" t="s">
        <v>1790</v>
      </c>
      <c r="R376" t="str">
        <f>HYPERLINK("https://docs.wto.org/imrd/directdoc.asp?DDFDocuments/t/G/TBTN26/BDI784.docx", "https://docs.wto.org/imrd/directdoc.asp?DDFDocuments/t/G/TBTN26/BDI784.docx")</f>
        <v>https://docs.wto.org/imrd/directdoc.asp?DDFDocuments/t/G/TBTN26/BDI784.docx</v>
      </c>
      <c r="S376" t="str">
        <f>HYPERLINK("https://docs.wto.org/imrd/directdoc.asp?DDFDocuments/u/G/TBTN26/BDI784.docx", "https://docs.wto.org/imrd/directdoc.asp?DDFDocuments/u/G/TBTN26/BDI784.docx")</f>
        <v>https://docs.wto.org/imrd/directdoc.asp?DDFDocuments/u/G/TBTN26/BDI784.docx</v>
      </c>
      <c r="T376" t="str">
        <f>HYPERLINK("https://docs.wto.org/imrd/directdoc.asp?DDFDocuments/v/G/TBTN26/BDI784.docx", "https://docs.wto.org/imrd/directdoc.asp?DDFDocuments/v/G/TBTN26/BDI784.docx")</f>
        <v>https://docs.wto.org/imrd/directdoc.asp?DDFDocuments/v/G/TBTN26/BDI784.docx</v>
      </c>
      <c r="U376" t="s">
        <v>46</v>
      </c>
      <c r="V376" t="s">
        <v>47</v>
      </c>
      <c r="W376" t="s">
        <v>47</v>
      </c>
      <c r="X376" t="s">
        <v>47</v>
      </c>
      <c r="Y376" t="s">
        <v>47</v>
      </c>
      <c r="Z376" t="s">
        <v>47</v>
      </c>
      <c r="AA376" t="s">
        <v>47</v>
      </c>
      <c r="AB376" s="2" t="s">
        <v>1784</v>
      </c>
      <c r="AC376" t="s">
        <v>42</v>
      </c>
      <c r="AD376" t="s">
        <v>42</v>
      </c>
      <c r="AE376" t="s">
        <v>42</v>
      </c>
      <c r="AF376" t="s">
        <v>42</v>
      </c>
      <c r="AG376" t="s">
        <v>42</v>
      </c>
      <c r="AH376" s="2" t="s">
        <v>42</v>
      </c>
    </row>
    <row r="377" spans="1:34" ht="360" x14ac:dyDescent="0.25">
      <c r="A377" s="8" t="s">
        <v>1736</v>
      </c>
      <c r="B377" s="6" t="s">
        <v>201</v>
      </c>
      <c r="C377" s="7">
        <v>46182</v>
      </c>
      <c r="D377" s="9" t="str">
        <f>HYPERLINK("https://www.epingalert.org/en/Search?viewData= G/TBT/N/BDI/784, G/TBT/N/KEN/2074, G/TBT/N/RWA/1442, G/TBT/N/TZA/1621, G/TBT/N/UGA/2398"," G/TBT/N/BDI/784, G/TBT/N/KEN/2074, G/TBT/N/RWA/1442, G/TBT/N/TZA/1621, G/TBT/N/UGA/2398")</f>
        <v xml:space="preserve"> G/TBT/N/BDI/784, G/TBT/N/KEN/2074, G/TBT/N/RWA/1442, G/TBT/N/TZA/1621, G/TBT/N/UGA/2398</v>
      </c>
      <c r="E377" s="8" t="s">
        <v>1788</v>
      </c>
      <c r="F377" s="8" t="s">
        <v>1789</v>
      </c>
      <c r="G377" s="8" t="s">
        <v>1737</v>
      </c>
      <c r="H377" s="8" t="s">
        <v>1738</v>
      </c>
      <c r="I377" s="8" t="s">
        <v>198</v>
      </c>
      <c r="J377" s="8" t="s">
        <v>42</v>
      </c>
      <c r="K377" s="8" t="s">
        <v>143</v>
      </c>
      <c r="L377" s="6"/>
      <c r="M377" s="7">
        <v>46242</v>
      </c>
      <c r="N377" s="7" t="s">
        <v>76</v>
      </c>
      <c r="O377" s="7" t="s">
        <v>182</v>
      </c>
      <c r="P377" s="6" t="s">
        <v>44</v>
      </c>
      <c r="Q377" s="8" t="s">
        <v>1790</v>
      </c>
      <c r="R377" t="str">
        <f>HYPERLINK("https://docs.wto.org/imrd/directdoc.asp?DDFDocuments/t/G/TBTN26/BDI784.docx", "https://docs.wto.org/imrd/directdoc.asp?DDFDocuments/t/G/TBTN26/BDI784.docx")</f>
        <v>https://docs.wto.org/imrd/directdoc.asp?DDFDocuments/t/G/TBTN26/BDI784.docx</v>
      </c>
      <c r="S377" t="str">
        <f>HYPERLINK("https://docs.wto.org/imrd/directdoc.asp?DDFDocuments/u/G/TBTN26/BDI784.docx", "https://docs.wto.org/imrd/directdoc.asp?DDFDocuments/u/G/TBTN26/BDI784.docx")</f>
        <v>https://docs.wto.org/imrd/directdoc.asp?DDFDocuments/u/G/TBTN26/BDI784.docx</v>
      </c>
      <c r="T377" t="str">
        <f>HYPERLINK("https://docs.wto.org/imrd/directdoc.asp?DDFDocuments/v/G/TBTN26/BDI784.docx", "https://docs.wto.org/imrd/directdoc.asp?DDFDocuments/v/G/TBTN26/BDI784.docx")</f>
        <v>https://docs.wto.org/imrd/directdoc.asp?DDFDocuments/v/G/TBTN26/BDI784.docx</v>
      </c>
      <c r="U377" t="s">
        <v>46</v>
      </c>
      <c r="V377" t="s">
        <v>47</v>
      </c>
      <c r="W377" t="s">
        <v>47</v>
      </c>
      <c r="X377" t="s">
        <v>47</v>
      </c>
      <c r="Y377" t="s">
        <v>47</v>
      </c>
      <c r="Z377" t="s">
        <v>47</v>
      </c>
      <c r="AA377" t="s">
        <v>47</v>
      </c>
      <c r="AB377" s="2" t="s">
        <v>1784</v>
      </c>
      <c r="AC377" t="s">
        <v>42</v>
      </c>
      <c r="AD377" t="s">
        <v>42</v>
      </c>
      <c r="AE377" t="s">
        <v>42</v>
      </c>
      <c r="AF377" t="s">
        <v>42</v>
      </c>
      <c r="AG377" t="s">
        <v>42</v>
      </c>
      <c r="AH377" s="2" t="s">
        <v>42</v>
      </c>
    </row>
    <row r="378" spans="1:34" ht="360" x14ac:dyDescent="0.25">
      <c r="A378" s="8" t="s">
        <v>1736</v>
      </c>
      <c r="B378" s="6" t="s">
        <v>202</v>
      </c>
      <c r="C378" s="7">
        <v>46182</v>
      </c>
      <c r="D378" s="9" t="str">
        <f>HYPERLINK("https://www.epingalert.org/en/Search?viewData= G/TBT/N/BDI/784, G/TBT/N/KEN/2074, G/TBT/N/RWA/1442, G/TBT/N/TZA/1621, G/TBT/N/UGA/2398"," G/TBT/N/BDI/784, G/TBT/N/KEN/2074, G/TBT/N/RWA/1442, G/TBT/N/TZA/1621, G/TBT/N/UGA/2398")</f>
        <v xml:space="preserve"> G/TBT/N/BDI/784, G/TBT/N/KEN/2074, G/TBT/N/RWA/1442, G/TBT/N/TZA/1621, G/TBT/N/UGA/2398</v>
      </c>
      <c r="E378" s="8" t="s">
        <v>1788</v>
      </c>
      <c r="F378" s="8" t="s">
        <v>1789</v>
      </c>
      <c r="G378" s="8" t="s">
        <v>1737</v>
      </c>
      <c r="H378" s="8" t="s">
        <v>1738</v>
      </c>
      <c r="I378" s="8" t="s">
        <v>198</v>
      </c>
      <c r="J378" s="8" t="s">
        <v>42</v>
      </c>
      <c r="K378" s="8" t="s">
        <v>143</v>
      </c>
      <c r="L378" s="6"/>
      <c r="M378" s="7">
        <v>46242</v>
      </c>
      <c r="N378" s="7" t="s">
        <v>76</v>
      </c>
      <c r="O378" s="7" t="s">
        <v>182</v>
      </c>
      <c r="P378" s="6" t="s">
        <v>44</v>
      </c>
      <c r="Q378" s="8" t="s">
        <v>1790</v>
      </c>
      <c r="R378" t="str">
        <f>HYPERLINK("https://docs.wto.org/imrd/directdoc.asp?DDFDocuments/t/G/TBTN26/BDI784.docx", "https://docs.wto.org/imrd/directdoc.asp?DDFDocuments/t/G/TBTN26/BDI784.docx")</f>
        <v>https://docs.wto.org/imrd/directdoc.asp?DDFDocuments/t/G/TBTN26/BDI784.docx</v>
      </c>
      <c r="S378" t="str">
        <f>HYPERLINK("https://docs.wto.org/imrd/directdoc.asp?DDFDocuments/u/G/TBTN26/BDI784.docx", "https://docs.wto.org/imrd/directdoc.asp?DDFDocuments/u/G/TBTN26/BDI784.docx")</f>
        <v>https://docs.wto.org/imrd/directdoc.asp?DDFDocuments/u/G/TBTN26/BDI784.docx</v>
      </c>
      <c r="T378" t="str">
        <f>HYPERLINK("https://docs.wto.org/imrd/directdoc.asp?DDFDocuments/v/G/TBTN26/BDI784.docx", "https://docs.wto.org/imrd/directdoc.asp?DDFDocuments/v/G/TBTN26/BDI784.docx")</f>
        <v>https://docs.wto.org/imrd/directdoc.asp?DDFDocuments/v/G/TBTN26/BDI784.docx</v>
      </c>
      <c r="U378" t="s">
        <v>46</v>
      </c>
      <c r="V378" t="s">
        <v>47</v>
      </c>
      <c r="W378" t="s">
        <v>47</v>
      </c>
      <c r="X378" t="s">
        <v>47</v>
      </c>
      <c r="Y378" t="s">
        <v>47</v>
      </c>
      <c r="Z378" t="s">
        <v>47</v>
      </c>
      <c r="AA378" t="s">
        <v>47</v>
      </c>
      <c r="AB378" s="2" t="s">
        <v>1784</v>
      </c>
      <c r="AC378" t="s">
        <v>42</v>
      </c>
      <c r="AD378" t="s">
        <v>42</v>
      </c>
      <c r="AE378" t="s">
        <v>42</v>
      </c>
      <c r="AF378" t="s">
        <v>42</v>
      </c>
      <c r="AG378" t="s">
        <v>42</v>
      </c>
      <c r="AH378" s="2" t="s">
        <v>42</v>
      </c>
    </row>
    <row r="379" spans="1:34" ht="360" x14ac:dyDescent="0.25">
      <c r="A379" s="8" t="s">
        <v>1736</v>
      </c>
      <c r="B379" s="6" t="s">
        <v>203</v>
      </c>
      <c r="C379" s="7">
        <v>46182</v>
      </c>
      <c r="D379" s="9" t="str">
        <f>HYPERLINK("https://www.epingalert.org/en/Search?viewData= G/TBT/N/BDI/784, G/TBT/N/KEN/2074, G/TBT/N/RWA/1442, G/TBT/N/TZA/1621, G/TBT/N/UGA/2398"," G/TBT/N/BDI/784, G/TBT/N/KEN/2074, G/TBT/N/RWA/1442, G/TBT/N/TZA/1621, G/TBT/N/UGA/2398")</f>
        <v xml:space="preserve"> G/TBT/N/BDI/784, G/TBT/N/KEN/2074, G/TBT/N/RWA/1442, G/TBT/N/TZA/1621, G/TBT/N/UGA/2398</v>
      </c>
      <c r="E379" s="8" t="s">
        <v>1788</v>
      </c>
      <c r="F379" s="8" t="s">
        <v>1789</v>
      </c>
      <c r="G379" s="8" t="s">
        <v>1737</v>
      </c>
      <c r="H379" s="8" t="s">
        <v>1738</v>
      </c>
      <c r="I379" s="8" t="s">
        <v>198</v>
      </c>
      <c r="J379" s="8" t="s">
        <v>42</v>
      </c>
      <c r="K379" s="8" t="s">
        <v>143</v>
      </c>
      <c r="L379" s="6"/>
      <c r="M379" s="7">
        <v>46242</v>
      </c>
      <c r="N379" s="7" t="s">
        <v>76</v>
      </c>
      <c r="O379" s="7" t="s">
        <v>182</v>
      </c>
      <c r="P379" s="6" t="s">
        <v>44</v>
      </c>
      <c r="Q379" s="8" t="s">
        <v>1790</v>
      </c>
      <c r="R379" t="str">
        <f>HYPERLINK("https://docs.wto.org/imrd/directdoc.asp?DDFDocuments/t/G/TBTN26/BDI784.docx", "https://docs.wto.org/imrd/directdoc.asp?DDFDocuments/t/G/TBTN26/BDI784.docx")</f>
        <v>https://docs.wto.org/imrd/directdoc.asp?DDFDocuments/t/G/TBTN26/BDI784.docx</v>
      </c>
      <c r="S379" t="str">
        <f>HYPERLINK("https://docs.wto.org/imrd/directdoc.asp?DDFDocuments/u/G/TBTN26/BDI784.docx", "https://docs.wto.org/imrd/directdoc.asp?DDFDocuments/u/G/TBTN26/BDI784.docx")</f>
        <v>https://docs.wto.org/imrd/directdoc.asp?DDFDocuments/u/G/TBTN26/BDI784.docx</v>
      </c>
      <c r="T379" t="str">
        <f>HYPERLINK("https://docs.wto.org/imrd/directdoc.asp?DDFDocuments/v/G/TBTN26/BDI784.docx", "https://docs.wto.org/imrd/directdoc.asp?DDFDocuments/v/G/TBTN26/BDI784.docx")</f>
        <v>https://docs.wto.org/imrd/directdoc.asp?DDFDocuments/v/G/TBTN26/BDI784.docx</v>
      </c>
      <c r="U379" t="s">
        <v>46</v>
      </c>
      <c r="V379" t="s">
        <v>47</v>
      </c>
      <c r="W379" t="s">
        <v>47</v>
      </c>
      <c r="X379" t="s">
        <v>47</v>
      </c>
      <c r="Y379" t="s">
        <v>47</v>
      </c>
      <c r="Z379" t="s">
        <v>47</v>
      </c>
      <c r="AA379" t="s">
        <v>47</v>
      </c>
      <c r="AB379" s="2" t="s">
        <v>1784</v>
      </c>
      <c r="AC379" t="s">
        <v>42</v>
      </c>
      <c r="AD379" t="s">
        <v>42</v>
      </c>
      <c r="AE379" t="s">
        <v>42</v>
      </c>
      <c r="AF379" t="s">
        <v>42</v>
      </c>
      <c r="AG379" t="s">
        <v>42</v>
      </c>
      <c r="AH379" s="2" t="s">
        <v>42</v>
      </c>
    </row>
    <row r="380" spans="1:34" ht="60" x14ac:dyDescent="0.25">
      <c r="A380" s="8" t="s">
        <v>1793</v>
      </c>
      <c r="B380" s="6" t="s">
        <v>658</v>
      </c>
      <c r="C380" s="7">
        <v>46182</v>
      </c>
      <c r="D380" s="9" t="str">
        <f>HYPERLINK("https://www.epingalert.org/en/Search?viewData= G/TBT/N/CAN/779"," G/TBT/N/CAN/779")</f>
        <v xml:space="preserve"> G/TBT/N/CAN/779</v>
      </c>
      <c r="E380" s="8" t="s">
        <v>1791</v>
      </c>
      <c r="F380" s="8" t="s">
        <v>1792</v>
      </c>
      <c r="G380" s="8" t="s">
        <v>42</v>
      </c>
      <c r="H380" s="8" t="s">
        <v>1794</v>
      </c>
      <c r="I380" s="8" t="s">
        <v>64</v>
      </c>
      <c r="J380" s="8" t="s">
        <v>669</v>
      </c>
      <c r="K380" s="8" t="s">
        <v>42</v>
      </c>
      <c r="L380" s="6"/>
      <c r="M380" s="7">
        <v>46262</v>
      </c>
      <c r="N380" s="7" t="s">
        <v>97</v>
      </c>
      <c r="O380" s="7" t="s">
        <v>97</v>
      </c>
      <c r="P380" s="6" t="s">
        <v>44</v>
      </c>
      <c r="Q380" s="8" t="s">
        <v>1795</v>
      </c>
      <c r="R380" t="str">
        <f>HYPERLINK("https://docs.wto.org/imrd/directdoc.asp?DDFDocuments/t/G/TBTN26/CAN779.docx", "https://docs.wto.org/imrd/directdoc.asp?DDFDocuments/t/G/TBTN26/CAN779.docx")</f>
        <v>https://docs.wto.org/imrd/directdoc.asp?DDFDocuments/t/G/TBTN26/CAN779.docx</v>
      </c>
      <c r="S380" t="str">
        <f>HYPERLINK("https://docs.wto.org/imrd/directdoc.asp?DDFDocuments/u/G/TBTN26/CAN779.docx", "https://docs.wto.org/imrd/directdoc.asp?DDFDocuments/u/G/TBTN26/CAN779.docx")</f>
        <v>https://docs.wto.org/imrd/directdoc.asp?DDFDocuments/u/G/TBTN26/CAN779.docx</v>
      </c>
      <c r="T380" t="str">
        <f>HYPERLINK("https://docs.wto.org/imrd/directdoc.asp?DDFDocuments/v/G/TBTN26/CAN779.docx", "https://docs.wto.org/imrd/directdoc.asp?DDFDocuments/v/G/TBTN26/CAN779.docx")</f>
        <v>https://docs.wto.org/imrd/directdoc.asp?DDFDocuments/v/G/TBTN26/CAN779.docx</v>
      </c>
      <c r="U380" t="s">
        <v>46</v>
      </c>
      <c r="V380" t="s">
        <v>47</v>
      </c>
      <c r="W380" t="s">
        <v>47</v>
      </c>
      <c r="X380" t="s">
        <v>47</v>
      </c>
      <c r="Y380" t="s">
        <v>47</v>
      </c>
      <c r="Z380" t="s">
        <v>47</v>
      </c>
      <c r="AA380" t="s">
        <v>47</v>
      </c>
      <c r="AB380" s="2" t="s">
        <v>97</v>
      </c>
      <c r="AC380" t="s">
        <v>42</v>
      </c>
      <c r="AD380" t="s">
        <v>42</v>
      </c>
      <c r="AE380" t="s">
        <v>42</v>
      </c>
      <c r="AF380" t="s">
        <v>42</v>
      </c>
      <c r="AG380" t="s">
        <v>42</v>
      </c>
      <c r="AH380" s="2" t="s">
        <v>42</v>
      </c>
    </row>
    <row r="381" spans="1:34" ht="60" x14ac:dyDescent="0.25">
      <c r="A381" s="8" t="s">
        <v>1798</v>
      </c>
      <c r="B381" s="6" t="s">
        <v>204</v>
      </c>
      <c r="C381" s="7">
        <v>46181</v>
      </c>
      <c r="D381" s="9" t="str">
        <f>HYPERLINK("https://www.epingalert.org/en/Search?viewData= G/TBT/N/IND/436"," G/TBT/N/IND/436")</f>
        <v xml:space="preserve"> G/TBT/N/IND/436</v>
      </c>
      <c r="E381" s="8" t="s">
        <v>1796</v>
      </c>
      <c r="F381" s="8" t="s">
        <v>1797</v>
      </c>
      <c r="G381" s="8" t="s">
        <v>42</v>
      </c>
      <c r="H381" s="8" t="s">
        <v>1799</v>
      </c>
      <c r="I381" s="8" t="s">
        <v>581</v>
      </c>
      <c r="J381" s="8" t="s">
        <v>42</v>
      </c>
      <c r="K381" s="8" t="s">
        <v>143</v>
      </c>
      <c r="L381" s="6"/>
      <c r="M381" s="7">
        <v>46241</v>
      </c>
      <c r="N381" s="7" t="s">
        <v>76</v>
      </c>
      <c r="O381" s="7" t="s">
        <v>76</v>
      </c>
      <c r="P381" s="6" t="s">
        <v>44</v>
      </c>
      <c r="Q381" s="8" t="s">
        <v>1800</v>
      </c>
      <c r="R381" t="str">
        <f>HYPERLINK("https://docs.wto.org/imrd/directdoc.asp?DDFDocuments/t/G/TBTN26/IND436.docx", "https://docs.wto.org/imrd/directdoc.asp?DDFDocuments/t/G/TBTN26/IND436.docx")</f>
        <v>https://docs.wto.org/imrd/directdoc.asp?DDFDocuments/t/G/TBTN26/IND436.docx</v>
      </c>
      <c r="S381" t="str">
        <f>HYPERLINK("https://docs.wto.org/imrd/directdoc.asp?DDFDocuments/u/G/TBTN26/IND436.docx", "https://docs.wto.org/imrd/directdoc.asp?DDFDocuments/u/G/TBTN26/IND436.docx")</f>
        <v>https://docs.wto.org/imrd/directdoc.asp?DDFDocuments/u/G/TBTN26/IND436.docx</v>
      </c>
      <c r="T381" t="str">
        <f>HYPERLINK("https://docs.wto.org/imrd/directdoc.asp?DDFDocuments/v/G/TBTN26/IND436.docx", "https://docs.wto.org/imrd/directdoc.asp?DDFDocuments/v/G/TBTN26/IND436.docx")</f>
        <v>https://docs.wto.org/imrd/directdoc.asp?DDFDocuments/v/G/TBTN26/IND436.docx</v>
      </c>
      <c r="U381" t="s">
        <v>46</v>
      </c>
      <c r="V381" t="s">
        <v>47</v>
      </c>
      <c r="W381" t="s">
        <v>46</v>
      </c>
      <c r="X381" t="s">
        <v>47</v>
      </c>
      <c r="Y381" t="s">
        <v>47</v>
      </c>
      <c r="Z381" t="s">
        <v>47</v>
      </c>
      <c r="AA381" t="s">
        <v>47</v>
      </c>
      <c r="AB381" s="2" t="s">
        <v>42</v>
      </c>
      <c r="AC381" t="s">
        <v>42</v>
      </c>
      <c r="AD381" t="s">
        <v>42</v>
      </c>
      <c r="AE381" t="s">
        <v>42</v>
      </c>
      <c r="AF381" t="s">
        <v>42</v>
      </c>
      <c r="AG381" t="s">
        <v>42</v>
      </c>
      <c r="AH381" s="2" t="s">
        <v>42</v>
      </c>
    </row>
    <row r="382" spans="1:34" ht="409.5" x14ac:dyDescent="0.25">
      <c r="A382" s="8" t="s">
        <v>1803</v>
      </c>
      <c r="B382" s="6" t="s">
        <v>1380</v>
      </c>
      <c r="C382" s="7">
        <v>46181</v>
      </c>
      <c r="D382" s="9" t="str">
        <f>HYPERLINK("https://www.epingalert.org/en/Search?viewData= G/TBT/N/MEX/571"," G/TBT/N/MEX/571")</f>
        <v xml:space="preserve"> G/TBT/N/MEX/571</v>
      </c>
      <c r="E382" s="8" t="s">
        <v>1801</v>
      </c>
      <c r="F382" s="8" t="s">
        <v>1802</v>
      </c>
      <c r="G382" s="8" t="s">
        <v>42</v>
      </c>
      <c r="H382" s="8" t="s">
        <v>1804</v>
      </c>
      <c r="I382" s="8" t="s">
        <v>88</v>
      </c>
      <c r="J382" s="8" t="s">
        <v>42</v>
      </c>
      <c r="K382" s="8" t="s">
        <v>42</v>
      </c>
      <c r="L382" s="6"/>
      <c r="M382" s="7">
        <v>46241</v>
      </c>
      <c r="N382" s="7" t="s">
        <v>76</v>
      </c>
      <c r="O382" s="7" t="s">
        <v>76</v>
      </c>
      <c r="P382" s="6" t="s">
        <v>44</v>
      </c>
      <c r="Q382" s="8" t="s">
        <v>1805</v>
      </c>
      <c r="R382" t="str">
        <f>HYPERLINK("https://docs.wto.org/imrd/directdoc.asp?DDFDocuments/t/G/TBTN26/MEX571.docx", "https://docs.wto.org/imrd/directdoc.asp?DDFDocuments/t/G/TBTN26/MEX571.docx")</f>
        <v>https://docs.wto.org/imrd/directdoc.asp?DDFDocuments/t/G/TBTN26/MEX571.docx</v>
      </c>
      <c r="S382" t="str">
        <f>HYPERLINK("https://docs.wto.org/imrd/directdoc.asp?DDFDocuments/u/G/TBTN26/MEX571.docx", "https://docs.wto.org/imrd/directdoc.asp?DDFDocuments/u/G/TBTN26/MEX571.docx")</f>
        <v>https://docs.wto.org/imrd/directdoc.asp?DDFDocuments/u/G/TBTN26/MEX571.docx</v>
      </c>
      <c r="T382" t="str">
        <f>HYPERLINK("https://docs.wto.org/imrd/directdoc.asp?DDFDocuments/v/G/TBTN26/MEX571.docx", "https://docs.wto.org/imrd/directdoc.asp?DDFDocuments/v/G/TBTN26/MEX571.docx")</f>
        <v>https://docs.wto.org/imrd/directdoc.asp?DDFDocuments/v/G/TBTN26/MEX571.docx</v>
      </c>
      <c r="U382" t="s">
        <v>46</v>
      </c>
      <c r="V382" t="s">
        <v>47</v>
      </c>
      <c r="W382" t="s">
        <v>46</v>
      </c>
      <c r="X382" t="s">
        <v>47</v>
      </c>
      <c r="Y382" t="s">
        <v>47</v>
      </c>
      <c r="Z382" t="s">
        <v>47</v>
      </c>
      <c r="AA382" t="s">
        <v>47</v>
      </c>
      <c r="AB382" s="2" t="s">
        <v>1806</v>
      </c>
      <c r="AC382" t="s">
        <v>42</v>
      </c>
      <c r="AD382" t="s">
        <v>42</v>
      </c>
      <c r="AE382" t="s">
        <v>42</v>
      </c>
      <c r="AF382" t="s">
        <v>42</v>
      </c>
      <c r="AG382" t="s">
        <v>42</v>
      </c>
      <c r="AH382" s="2" t="s">
        <v>42</v>
      </c>
    </row>
    <row r="383" spans="1:34" ht="390" x14ac:dyDescent="0.25">
      <c r="A383" s="8" t="s">
        <v>1809</v>
      </c>
      <c r="B383" s="6" t="s">
        <v>1380</v>
      </c>
      <c r="C383" s="7">
        <v>46181</v>
      </c>
      <c r="D383" s="9" t="str">
        <f>HYPERLINK("https://www.epingalert.org/en/Search?viewData= G/TBT/N/MEX/572"," G/TBT/N/MEX/572")</f>
        <v xml:space="preserve"> G/TBT/N/MEX/572</v>
      </c>
      <c r="E383" s="8" t="s">
        <v>1807</v>
      </c>
      <c r="F383" s="8" t="s">
        <v>1808</v>
      </c>
      <c r="G383" s="8" t="s">
        <v>42</v>
      </c>
      <c r="H383" s="8" t="s">
        <v>1810</v>
      </c>
      <c r="I383" s="8" t="s">
        <v>132</v>
      </c>
      <c r="J383" s="8" t="s">
        <v>42</v>
      </c>
      <c r="K383" s="8" t="s">
        <v>42</v>
      </c>
      <c r="L383" s="6"/>
      <c r="M383" s="7">
        <v>46241</v>
      </c>
      <c r="N383" s="7" t="s">
        <v>76</v>
      </c>
      <c r="O383" s="7" t="s">
        <v>76</v>
      </c>
      <c r="P383" s="6" t="s">
        <v>44</v>
      </c>
      <c r="Q383" s="8" t="s">
        <v>1811</v>
      </c>
      <c r="R383" t="str">
        <f>HYPERLINK("https://docs.wto.org/imrd/directdoc.asp?DDFDocuments/t/G/TBTN26/MEX572.docx", "https://docs.wto.org/imrd/directdoc.asp?DDFDocuments/t/G/TBTN26/MEX572.docx")</f>
        <v>https://docs.wto.org/imrd/directdoc.asp?DDFDocuments/t/G/TBTN26/MEX572.docx</v>
      </c>
      <c r="S383" t="str">
        <f>HYPERLINK("https://docs.wto.org/imrd/directdoc.asp?DDFDocuments/u/G/TBTN26/MEX572.docx", "https://docs.wto.org/imrd/directdoc.asp?DDFDocuments/u/G/TBTN26/MEX572.docx")</f>
        <v>https://docs.wto.org/imrd/directdoc.asp?DDFDocuments/u/G/TBTN26/MEX572.docx</v>
      </c>
      <c r="T383" t="str">
        <f>HYPERLINK("https://docs.wto.org/imrd/directdoc.asp?DDFDocuments/v/G/TBTN26/MEX572.docx", "https://docs.wto.org/imrd/directdoc.asp?DDFDocuments/v/G/TBTN26/MEX572.docx")</f>
        <v>https://docs.wto.org/imrd/directdoc.asp?DDFDocuments/v/G/TBTN26/MEX572.docx</v>
      </c>
      <c r="U383" t="s">
        <v>46</v>
      </c>
      <c r="V383" t="s">
        <v>47</v>
      </c>
      <c r="W383" t="s">
        <v>46</v>
      </c>
      <c r="X383" t="s">
        <v>47</v>
      </c>
      <c r="Y383" t="s">
        <v>47</v>
      </c>
      <c r="Z383" t="s">
        <v>47</v>
      </c>
      <c r="AA383" t="s">
        <v>47</v>
      </c>
      <c r="AB383" s="2" t="s">
        <v>1812</v>
      </c>
      <c r="AC383" t="s">
        <v>42</v>
      </c>
      <c r="AD383" t="s">
        <v>42</v>
      </c>
      <c r="AE383" t="s">
        <v>42</v>
      </c>
      <c r="AF383" t="s">
        <v>42</v>
      </c>
      <c r="AG383" t="s">
        <v>42</v>
      </c>
      <c r="AH383" s="2" t="s">
        <v>42</v>
      </c>
    </row>
    <row r="384" spans="1:34" ht="409.5" x14ac:dyDescent="0.25">
      <c r="A384" s="8" t="s">
        <v>1815</v>
      </c>
      <c r="B384" s="6" t="s">
        <v>1380</v>
      </c>
      <c r="C384" s="7">
        <v>46181</v>
      </c>
      <c r="D384" s="9" t="str">
        <f>HYPERLINK("https://www.epingalert.org/en/Search?viewData= G/TBT/N/MEX/573"," G/TBT/N/MEX/573")</f>
        <v xml:space="preserve"> G/TBT/N/MEX/573</v>
      </c>
      <c r="E384" s="8" t="s">
        <v>1813</v>
      </c>
      <c r="F384" s="8" t="s">
        <v>1814</v>
      </c>
      <c r="G384" s="8" t="s">
        <v>42</v>
      </c>
      <c r="H384" s="8" t="s">
        <v>1816</v>
      </c>
      <c r="I384" s="8" t="s">
        <v>132</v>
      </c>
      <c r="J384" s="8" t="s">
        <v>42</v>
      </c>
      <c r="K384" s="8" t="s">
        <v>42</v>
      </c>
      <c r="L384" s="6"/>
      <c r="M384" s="7">
        <v>46241</v>
      </c>
      <c r="N384" s="7" t="s">
        <v>76</v>
      </c>
      <c r="O384" s="7" t="s">
        <v>76</v>
      </c>
      <c r="P384" s="6" t="s">
        <v>44</v>
      </c>
      <c r="Q384" s="8" t="s">
        <v>1817</v>
      </c>
      <c r="R384" t="str">
        <f>HYPERLINK("https://docs.wto.org/imrd/directdoc.asp?DDFDocuments/t/G/TBTN26/MEX573.docx", "https://docs.wto.org/imrd/directdoc.asp?DDFDocuments/t/G/TBTN26/MEX573.docx")</f>
        <v>https://docs.wto.org/imrd/directdoc.asp?DDFDocuments/t/G/TBTN26/MEX573.docx</v>
      </c>
      <c r="S384" t="str">
        <f>HYPERLINK("https://docs.wto.org/imrd/directdoc.asp?DDFDocuments/u/G/TBTN26/MEX573.docx", "https://docs.wto.org/imrd/directdoc.asp?DDFDocuments/u/G/TBTN26/MEX573.docx")</f>
        <v>https://docs.wto.org/imrd/directdoc.asp?DDFDocuments/u/G/TBTN26/MEX573.docx</v>
      </c>
      <c r="T384" t="str">
        <f>HYPERLINK("https://docs.wto.org/imrd/directdoc.asp?DDFDocuments/v/G/TBTN26/MEX573.docx", "https://docs.wto.org/imrd/directdoc.asp?DDFDocuments/v/G/TBTN26/MEX573.docx")</f>
        <v>https://docs.wto.org/imrd/directdoc.asp?DDFDocuments/v/G/TBTN26/MEX573.docx</v>
      </c>
      <c r="U384" t="s">
        <v>46</v>
      </c>
      <c r="V384" t="s">
        <v>47</v>
      </c>
      <c r="W384" t="s">
        <v>46</v>
      </c>
      <c r="X384" t="s">
        <v>47</v>
      </c>
      <c r="Y384" t="s">
        <v>47</v>
      </c>
      <c r="Z384" t="s">
        <v>47</v>
      </c>
      <c r="AA384" t="s">
        <v>47</v>
      </c>
      <c r="AB384" s="2" t="s">
        <v>1818</v>
      </c>
      <c r="AC384" t="s">
        <v>42</v>
      </c>
      <c r="AD384" t="s">
        <v>42</v>
      </c>
      <c r="AE384" t="s">
        <v>42</v>
      </c>
      <c r="AF384" t="s">
        <v>42</v>
      </c>
      <c r="AG384" t="s">
        <v>42</v>
      </c>
      <c r="AH384" s="2" t="s">
        <v>42</v>
      </c>
    </row>
    <row r="385" spans="1:34" ht="135" x14ac:dyDescent="0.25">
      <c r="A385" s="8" t="s">
        <v>1821</v>
      </c>
      <c r="B385" s="6" t="s">
        <v>1425</v>
      </c>
      <c r="C385" s="7">
        <v>46181</v>
      </c>
      <c r="D385" s="9" t="str">
        <f>HYPERLINK("https://www.epingalert.org/en/Search?viewData= G/TBT/N/MYS/135"," G/TBT/N/MYS/135")</f>
        <v xml:space="preserve"> G/TBT/N/MYS/135</v>
      </c>
      <c r="E385" s="8" t="s">
        <v>1819</v>
      </c>
      <c r="F385" s="8" t="s">
        <v>1820</v>
      </c>
      <c r="G385" s="8" t="s">
        <v>1822</v>
      </c>
      <c r="H385" s="8" t="s">
        <v>141</v>
      </c>
      <c r="I385" s="8" t="s">
        <v>581</v>
      </c>
      <c r="J385" s="8" t="s">
        <v>42</v>
      </c>
      <c r="K385" s="8" t="s">
        <v>143</v>
      </c>
      <c r="L385" s="6"/>
      <c r="M385" s="7">
        <v>46241</v>
      </c>
      <c r="N385" s="7" t="s">
        <v>76</v>
      </c>
      <c r="O385" s="7" t="s">
        <v>1823</v>
      </c>
      <c r="P385" s="6" t="s">
        <v>44</v>
      </c>
      <c r="Q385" s="6"/>
      <c r="R385" t="str">
        <f>HYPERLINK("https://docs.wto.org/imrd/directdoc.asp?DDFDocuments/t/G/TBTN26/MYS135.docx", "https://docs.wto.org/imrd/directdoc.asp?DDFDocuments/t/G/TBTN26/MYS135.docx")</f>
        <v>https://docs.wto.org/imrd/directdoc.asp?DDFDocuments/t/G/TBTN26/MYS135.docx</v>
      </c>
      <c r="S385" t="str">
        <f>HYPERLINK("https://docs.wto.org/imrd/directdoc.asp?DDFDocuments/u/G/TBTN26/MYS135.docx", "https://docs.wto.org/imrd/directdoc.asp?DDFDocuments/u/G/TBTN26/MYS135.docx")</f>
        <v>https://docs.wto.org/imrd/directdoc.asp?DDFDocuments/u/G/TBTN26/MYS135.docx</v>
      </c>
      <c r="T385" t="str">
        <f>HYPERLINK("https://docs.wto.org/imrd/directdoc.asp?DDFDocuments/v/G/TBTN26/MYS135.docx", "https://docs.wto.org/imrd/directdoc.asp?DDFDocuments/v/G/TBTN26/MYS135.docx")</f>
        <v>https://docs.wto.org/imrd/directdoc.asp?DDFDocuments/v/G/TBTN26/MYS135.docx</v>
      </c>
      <c r="U385" t="s">
        <v>46</v>
      </c>
      <c r="V385" t="s">
        <v>47</v>
      </c>
      <c r="W385" t="s">
        <v>47</v>
      </c>
      <c r="X385" t="s">
        <v>47</v>
      </c>
      <c r="Y385" t="s">
        <v>47</v>
      </c>
      <c r="Z385" t="s">
        <v>47</v>
      </c>
      <c r="AA385" t="s">
        <v>47</v>
      </c>
      <c r="AB385" s="2" t="s">
        <v>1432</v>
      </c>
      <c r="AC385" t="s">
        <v>42</v>
      </c>
      <c r="AD385" t="s">
        <v>42</v>
      </c>
      <c r="AE385" t="s">
        <v>42</v>
      </c>
      <c r="AF385" t="s">
        <v>42</v>
      </c>
      <c r="AG385" t="s">
        <v>42</v>
      </c>
      <c r="AH385" s="2" t="s">
        <v>42</v>
      </c>
    </row>
    <row r="386" spans="1:34" ht="210" x14ac:dyDescent="0.25">
      <c r="A386" s="8" t="s">
        <v>1253</v>
      </c>
      <c r="B386" s="6" t="s">
        <v>590</v>
      </c>
      <c r="C386" s="7">
        <v>46181</v>
      </c>
      <c r="D386" s="9" t="str">
        <f>HYPERLINK("https://www.epingalert.org/en/Search?viewData= G/TBT/N/UKR/386"," G/TBT/N/UKR/386")</f>
        <v xml:space="preserve"> G/TBT/N/UKR/386</v>
      </c>
      <c r="E386" s="8" t="s">
        <v>1824</v>
      </c>
      <c r="F386" s="8" t="s">
        <v>1825</v>
      </c>
      <c r="G386" s="8" t="s">
        <v>42</v>
      </c>
      <c r="H386" s="8" t="s">
        <v>1513</v>
      </c>
      <c r="I386" s="8" t="s">
        <v>1826</v>
      </c>
      <c r="J386" s="8" t="s">
        <v>42</v>
      </c>
      <c r="K386" s="8" t="s">
        <v>42</v>
      </c>
      <c r="L386" s="6"/>
      <c r="M386" s="7">
        <v>46226</v>
      </c>
      <c r="N386" s="7" t="s">
        <v>76</v>
      </c>
      <c r="O386" s="7">
        <v>46388</v>
      </c>
      <c r="P386" s="6" t="s">
        <v>44</v>
      </c>
      <c r="Q386" s="8" t="s">
        <v>1827</v>
      </c>
      <c r="R386" t="str">
        <f>HYPERLINK("https://docs.wto.org/imrd/directdoc.asp?DDFDocuments/t/G/TBTN26/UKR386.docx", "https://docs.wto.org/imrd/directdoc.asp?DDFDocuments/t/G/TBTN26/UKR386.docx")</f>
        <v>https://docs.wto.org/imrd/directdoc.asp?DDFDocuments/t/G/TBTN26/UKR386.docx</v>
      </c>
      <c r="S386" t="str">
        <f>HYPERLINK("https://docs.wto.org/imrd/directdoc.asp?DDFDocuments/u/G/TBTN26/UKR386.docx", "https://docs.wto.org/imrd/directdoc.asp?DDFDocuments/u/G/TBTN26/UKR386.docx")</f>
        <v>https://docs.wto.org/imrd/directdoc.asp?DDFDocuments/u/G/TBTN26/UKR386.docx</v>
      </c>
      <c r="T386" t="str">
        <f>HYPERLINK("https://docs.wto.org/imrd/directdoc.asp?DDFDocuments/v/G/TBTN26/UKR386.docx", "https://docs.wto.org/imrd/directdoc.asp?DDFDocuments/v/G/TBTN26/UKR386.docx")</f>
        <v>https://docs.wto.org/imrd/directdoc.asp?DDFDocuments/v/G/TBTN26/UKR386.docx</v>
      </c>
      <c r="U386" t="s">
        <v>46</v>
      </c>
      <c r="V386" t="s">
        <v>47</v>
      </c>
      <c r="W386" t="s">
        <v>46</v>
      </c>
      <c r="X386" t="s">
        <v>47</v>
      </c>
      <c r="Y386" t="s">
        <v>47</v>
      </c>
      <c r="Z386" t="s">
        <v>47</v>
      </c>
      <c r="AA386" t="s">
        <v>47</v>
      </c>
      <c r="AB386" s="2" t="s">
        <v>1828</v>
      </c>
      <c r="AC386" t="s">
        <v>42</v>
      </c>
      <c r="AD386" t="s">
        <v>42</v>
      </c>
      <c r="AE386" t="s">
        <v>42</v>
      </c>
      <c r="AF386" t="s">
        <v>42</v>
      </c>
      <c r="AG386" t="s">
        <v>42</v>
      </c>
      <c r="AH386" s="2" t="s">
        <v>42</v>
      </c>
    </row>
    <row r="387" spans="1:34" ht="345" x14ac:dyDescent="0.25">
      <c r="A387" s="8" t="s">
        <v>1253</v>
      </c>
      <c r="B387" s="6" t="s">
        <v>590</v>
      </c>
      <c r="C387" s="7">
        <v>46181</v>
      </c>
      <c r="D387" s="9" t="str">
        <f>HYPERLINK("https://www.epingalert.org/en/Search?viewData= G/TBT/N/UKR/387"," G/TBT/N/UKR/387")</f>
        <v xml:space="preserve"> G/TBT/N/UKR/387</v>
      </c>
      <c r="E387" s="8" t="s">
        <v>1829</v>
      </c>
      <c r="F387" s="8" t="s">
        <v>1830</v>
      </c>
      <c r="G387" s="8" t="s">
        <v>42</v>
      </c>
      <c r="H387" s="8" t="s">
        <v>63</v>
      </c>
      <c r="I387" s="8" t="s">
        <v>1254</v>
      </c>
      <c r="J387" s="8" t="s">
        <v>42</v>
      </c>
      <c r="K387" s="8" t="s">
        <v>42</v>
      </c>
      <c r="L387" s="6"/>
      <c r="M387" s="7">
        <v>46226</v>
      </c>
      <c r="N387" s="7" t="s">
        <v>76</v>
      </c>
      <c r="O387" s="7">
        <v>46388</v>
      </c>
      <c r="P387" s="6" t="s">
        <v>44</v>
      </c>
      <c r="Q387" s="8" t="s">
        <v>1831</v>
      </c>
      <c r="R387" t="str">
        <f>HYPERLINK("https://docs.wto.org/imrd/directdoc.asp?DDFDocuments/t/G/TBTN26/UKR387.docx", "https://docs.wto.org/imrd/directdoc.asp?DDFDocuments/t/G/TBTN26/UKR387.docx")</f>
        <v>https://docs.wto.org/imrd/directdoc.asp?DDFDocuments/t/G/TBTN26/UKR387.docx</v>
      </c>
      <c r="S387" t="str">
        <f>HYPERLINK("https://docs.wto.org/imrd/directdoc.asp?DDFDocuments/u/G/TBTN26/UKR387.docx", "https://docs.wto.org/imrd/directdoc.asp?DDFDocuments/u/G/TBTN26/UKR387.docx")</f>
        <v>https://docs.wto.org/imrd/directdoc.asp?DDFDocuments/u/G/TBTN26/UKR387.docx</v>
      </c>
      <c r="T387" t="str">
        <f>HYPERLINK("https://docs.wto.org/imrd/directdoc.asp?DDFDocuments/v/G/TBTN26/UKR387.docx", "https://docs.wto.org/imrd/directdoc.asp?DDFDocuments/v/G/TBTN26/UKR387.docx")</f>
        <v>https://docs.wto.org/imrd/directdoc.asp?DDFDocuments/v/G/TBTN26/UKR387.docx</v>
      </c>
      <c r="U387" t="s">
        <v>46</v>
      </c>
      <c r="V387" t="s">
        <v>47</v>
      </c>
      <c r="W387" t="s">
        <v>46</v>
      </c>
      <c r="X387" t="s">
        <v>47</v>
      </c>
      <c r="Y387" t="s">
        <v>47</v>
      </c>
      <c r="Z387" t="s">
        <v>47</v>
      </c>
      <c r="AA387" t="s">
        <v>47</v>
      </c>
      <c r="AB387" s="2" t="s">
        <v>1832</v>
      </c>
      <c r="AC387" t="s">
        <v>42</v>
      </c>
      <c r="AD387" t="s">
        <v>42</v>
      </c>
      <c r="AE387" t="s">
        <v>42</v>
      </c>
      <c r="AF387" t="s">
        <v>42</v>
      </c>
      <c r="AG387" t="s">
        <v>42</v>
      </c>
      <c r="AH387" s="2" t="s">
        <v>42</v>
      </c>
    </row>
    <row r="388" spans="1:34" ht="150" x14ac:dyDescent="0.25">
      <c r="A388" s="8" t="s">
        <v>1835</v>
      </c>
      <c r="B388" s="6" t="s">
        <v>83</v>
      </c>
      <c r="C388" s="7">
        <v>46181</v>
      </c>
      <c r="D388" s="9" t="str">
        <f>HYPERLINK("https://www.epingalert.org/en/Search?viewData= G/TBT/N/USA/2288"," G/TBT/N/USA/2288")</f>
        <v xml:space="preserve"> G/TBT/N/USA/2288</v>
      </c>
      <c r="E388" s="8" t="s">
        <v>1833</v>
      </c>
      <c r="F388" s="8" t="s">
        <v>1834</v>
      </c>
      <c r="G388" s="8" t="s">
        <v>42</v>
      </c>
      <c r="H388" s="8" t="s">
        <v>1836</v>
      </c>
      <c r="I388" s="8" t="s">
        <v>106</v>
      </c>
      <c r="J388" s="8" t="s">
        <v>42</v>
      </c>
      <c r="K388" s="8" t="s">
        <v>42</v>
      </c>
      <c r="L388" s="6"/>
      <c r="M388" s="7">
        <v>46209</v>
      </c>
      <c r="N388" s="7">
        <v>46177</v>
      </c>
      <c r="O388" s="7">
        <v>46177</v>
      </c>
      <c r="P388" s="6" t="s">
        <v>44</v>
      </c>
      <c r="Q388" s="8" t="s">
        <v>1837</v>
      </c>
      <c r="R388" t="str">
        <f>HYPERLINK("https://docs.wto.org/imrd/directdoc.asp?DDFDocuments/t/G/TBTN26/USA2288.docx", "https://docs.wto.org/imrd/directdoc.asp?DDFDocuments/t/G/TBTN26/USA2288.docx")</f>
        <v>https://docs.wto.org/imrd/directdoc.asp?DDFDocuments/t/G/TBTN26/USA2288.docx</v>
      </c>
      <c r="S388" t="str">
        <f>HYPERLINK("https://docs.wto.org/imrd/directdoc.asp?DDFDocuments/u/G/TBTN26/USA2288.docx", "https://docs.wto.org/imrd/directdoc.asp?DDFDocuments/u/G/TBTN26/USA2288.docx")</f>
        <v>https://docs.wto.org/imrd/directdoc.asp?DDFDocuments/u/G/TBTN26/USA2288.docx</v>
      </c>
      <c r="T388" t="str">
        <f>HYPERLINK("https://docs.wto.org/imrd/directdoc.asp?DDFDocuments/v/G/TBTN26/USA2288.docx", "https://docs.wto.org/imrd/directdoc.asp?DDFDocuments/v/G/TBTN26/USA2288.docx")</f>
        <v>https://docs.wto.org/imrd/directdoc.asp?DDFDocuments/v/G/TBTN26/USA2288.docx</v>
      </c>
      <c r="U388" t="s">
        <v>46</v>
      </c>
      <c r="V388" t="s">
        <v>47</v>
      </c>
      <c r="W388" t="s">
        <v>47</v>
      </c>
      <c r="X388" t="s">
        <v>47</v>
      </c>
      <c r="Y388" t="s">
        <v>47</v>
      </c>
      <c r="Z388" t="s">
        <v>47</v>
      </c>
      <c r="AA388" t="s">
        <v>46</v>
      </c>
      <c r="AB388" s="2" t="s">
        <v>1838</v>
      </c>
      <c r="AC388" t="s">
        <v>42</v>
      </c>
      <c r="AD388" t="s">
        <v>42</v>
      </c>
      <c r="AE388" t="s">
        <v>42</v>
      </c>
      <c r="AF388" t="s">
        <v>42</v>
      </c>
      <c r="AG388" t="s">
        <v>42</v>
      </c>
      <c r="AH388" s="2" t="s">
        <v>42</v>
      </c>
    </row>
    <row r="389" spans="1:34" ht="225" x14ac:dyDescent="0.25">
      <c r="A389" s="8" t="s">
        <v>1840</v>
      </c>
      <c r="B389" s="6" t="s">
        <v>83</v>
      </c>
      <c r="C389" s="7">
        <v>46181</v>
      </c>
      <c r="D389" s="9" t="str">
        <f>HYPERLINK("https://www.epingalert.org/en/Search?viewData= G/TBT/N/USA/2289"," G/TBT/N/USA/2289")</f>
        <v xml:space="preserve"> G/TBT/N/USA/2289</v>
      </c>
      <c r="E389" s="8" t="s">
        <v>1839</v>
      </c>
      <c r="F389" s="8" t="s">
        <v>1742</v>
      </c>
      <c r="G389" s="8" t="s">
        <v>42</v>
      </c>
      <c r="H389" s="8" t="s">
        <v>87</v>
      </c>
      <c r="I389" s="8" t="s">
        <v>88</v>
      </c>
      <c r="J389" s="8" t="s">
        <v>42</v>
      </c>
      <c r="K389" s="8" t="s">
        <v>42</v>
      </c>
      <c r="L389" s="6"/>
      <c r="M389" s="7">
        <v>46209</v>
      </c>
      <c r="N389" s="7" t="s">
        <v>76</v>
      </c>
      <c r="O389" s="7" t="s">
        <v>76</v>
      </c>
      <c r="P389" s="6" t="s">
        <v>44</v>
      </c>
      <c r="Q389" s="8" t="s">
        <v>1841</v>
      </c>
      <c r="R389" t="str">
        <f>HYPERLINK("https://docs.wto.org/imrd/directdoc.asp?DDFDocuments/t/G/TBTN26/USA2289.docx", "https://docs.wto.org/imrd/directdoc.asp?DDFDocuments/t/G/TBTN26/USA2289.docx")</f>
        <v>https://docs.wto.org/imrd/directdoc.asp?DDFDocuments/t/G/TBTN26/USA2289.docx</v>
      </c>
      <c r="S389" t="str">
        <f>HYPERLINK("https://docs.wto.org/imrd/directdoc.asp?DDFDocuments/u/G/TBTN26/USA2289.docx", "https://docs.wto.org/imrd/directdoc.asp?DDFDocuments/u/G/TBTN26/USA2289.docx")</f>
        <v>https://docs.wto.org/imrd/directdoc.asp?DDFDocuments/u/G/TBTN26/USA2289.docx</v>
      </c>
      <c r="T389" t="str">
        <f>HYPERLINK("https://docs.wto.org/imrd/directdoc.asp?DDFDocuments/v/G/TBTN26/USA2289.docx", "https://docs.wto.org/imrd/directdoc.asp?DDFDocuments/v/G/TBTN26/USA2289.docx")</f>
        <v>https://docs.wto.org/imrd/directdoc.asp?DDFDocuments/v/G/TBTN26/USA2289.docx</v>
      </c>
      <c r="U389" t="s">
        <v>46</v>
      </c>
      <c r="V389" t="s">
        <v>47</v>
      </c>
      <c r="W389" t="s">
        <v>47</v>
      </c>
      <c r="X389" t="s">
        <v>47</v>
      </c>
      <c r="Y389" t="s">
        <v>47</v>
      </c>
      <c r="Z389" t="s">
        <v>47</v>
      </c>
      <c r="AA389" t="s">
        <v>47</v>
      </c>
      <c r="AB389" s="2" t="s">
        <v>1842</v>
      </c>
      <c r="AC389" t="s">
        <v>42</v>
      </c>
      <c r="AD389" t="s">
        <v>42</v>
      </c>
      <c r="AE389" t="s">
        <v>42</v>
      </c>
      <c r="AF389" t="s">
        <v>42</v>
      </c>
      <c r="AG389" t="s">
        <v>42</v>
      </c>
      <c r="AH389" s="2" t="s">
        <v>42</v>
      </c>
    </row>
    <row r="390" spans="1:34" ht="90" x14ac:dyDescent="0.25">
      <c r="A390" s="8" t="s">
        <v>1845</v>
      </c>
      <c r="B390" s="6" t="s">
        <v>689</v>
      </c>
      <c r="C390" s="7">
        <v>46177</v>
      </c>
      <c r="D390" s="9" t="str">
        <f>HYPERLINK("https://www.epingalert.org/en/Search?viewData= G/TBT/N/CHN/2258"," G/TBT/N/CHN/2258")</f>
        <v xml:space="preserve"> G/TBT/N/CHN/2258</v>
      </c>
      <c r="E390" s="8" t="s">
        <v>1843</v>
      </c>
      <c r="F390" s="8" t="s">
        <v>1844</v>
      </c>
      <c r="G390" s="8" t="s">
        <v>1846</v>
      </c>
      <c r="H390" s="8" t="s">
        <v>1847</v>
      </c>
      <c r="I390" s="8" t="s">
        <v>1848</v>
      </c>
      <c r="J390" s="8" t="s">
        <v>42</v>
      </c>
      <c r="K390" s="8" t="s">
        <v>42</v>
      </c>
      <c r="L390" s="6"/>
      <c r="M390" s="7">
        <v>46237</v>
      </c>
      <c r="N390" s="7" t="s">
        <v>76</v>
      </c>
      <c r="O390" s="7" t="s">
        <v>182</v>
      </c>
      <c r="P390" s="6" t="s">
        <v>44</v>
      </c>
      <c r="Q390" s="8" t="s">
        <v>1849</v>
      </c>
      <c r="R390" t="str">
        <f>HYPERLINK("https://docs.wto.org/imrd/directdoc.asp?DDFDocuments/t/G/TBTN26/CHN2258.docx", "https://docs.wto.org/imrd/directdoc.asp?DDFDocuments/t/G/TBTN26/CHN2258.docx")</f>
        <v>https://docs.wto.org/imrd/directdoc.asp?DDFDocuments/t/G/TBTN26/CHN2258.docx</v>
      </c>
      <c r="S390" t="str">
        <f>HYPERLINK("https://docs.wto.org/imrd/directdoc.asp?DDFDocuments/u/G/TBTN26/CHN2258.docx", "https://docs.wto.org/imrd/directdoc.asp?DDFDocuments/u/G/TBTN26/CHN2258.docx")</f>
        <v>https://docs.wto.org/imrd/directdoc.asp?DDFDocuments/u/G/TBTN26/CHN2258.docx</v>
      </c>
      <c r="T390" t="str">
        <f>HYPERLINK("https://docs.wto.org/imrd/directdoc.asp?DDFDocuments/v/G/TBTN26/CHN2258.docx", "https://docs.wto.org/imrd/directdoc.asp?DDFDocuments/v/G/TBTN26/CHN2258.docx")</f>
        <v>https://docs.wto.org/imrd/directdoc.asp?DDFDocuments/v/G/TBTN26/CHN2258.docx</v>
      </c>
      <c r="U390" t="s">
        <v>46</v>
      </c>
      <c r="V390" t="s">
        <v>47</v>
      </c>
      <c r="W390" t="s">
        <v>47</v>
      </c>
      <c r="X390" t="s">
        <v>47</v>
      </c>
      <c r="Y390" t="s">
        <v>47</v>
      </c>
      <c r="Z390" t="s">
        <v>47</v>
      </c>
      <c r="AA390" t="s">
        <v>47</v>
      </c>
      <c r="AB390" s="2" t="s">
        <v>42</v>
      </c>
      <c r="AC390" t="s">
        <v>42</v>
      </c>
      <c r="AD390" t="s">
        <v>42</v>
      </c>
      <c r="AE390" t="s">
        <v>42</v>
      </c>
      <c r="AF390" t="s">
        <v>42</v>
      </c>
      <c r="AG390" t="s">
        <v>42</v>
      </c>
      <c r="AH390" s="2" t="s">
        <v>42</v>
      </c>
    </row>
    <row r="391" spans="1:34" ht="195" x14ac:dyDescent="0.25">
      <c r="A391" s="8" t="s">
        <v>1852</v>
      </c>
      <c r="B391" s="6" t="s">
        <v>689</v>
      </c>
      <c r="C391" s="7">
        <v>46177</v>
      </c>
      <c r="D391" s="9" t="str">
        <f>HYPERLINK("https://www.epingalert.org/en/Search?viewData= G/TBT/N/CHN/2259"," G/TBT/N/CHN/2259")</f>
        <v xml:space="preserve"> G/TBT/N/CHN/2259</v>
      </c>
      <c r="E391" s="8" t="s">
        <v>1850</v>
      </c>
      <c r="F391" s="8" t="s">
        <v>1851</v>
      </c>
      <c r="G391" s="8" t="s">
        <v>1853</v>
      </c>
      <c r="H391" s="8" t="s">
        <v>1854</v>
      </c>
      <c r="I391" s="8" t="s">
        <v>695</v>
      </c>
      <c r="J391" s="8" t="s">
        <v>42</v>
      </c>
      <c r="K391" s="8" t="s">
        <v>42</v>
      </c>
      <c r="L391" s="6"/>
      <c r="M391" s="7">
        <v>46237</v>
      </c>
      <c r="N391" s="7" t="s">
        <v>76</v>
      </c>
      <c r="O391" s="7" t="s">
        <v>76</v>
      </c>
      <c r="P391" s="6" t="s">
        <v>44</v>
      </c>
      <c r="Q391" s="8" t="s">
        <v>1855</v>
      </c>
      <c r="R391" t="str">
        <f>HYPERLINK("https://docs.wto.org/imrd/directdoc.asp?DDFDocuments/t/G/TBTN26/CHN2259.docx", "https://docs.wto.org/imrd/directdoc.asp?DDFDocuments/t/G/TBTN26/CHN2259.docx")</f>
        <v>https://docs.wto.org/imrd/directdoc.asp?DDFDocuments/t/G/TBTN26/CHN2259.docx</v>
      </c>
      <c r="S391" t="str">
        <f>HYPERLINK("https://docs.wto.org/imrd/directdoc.asp?DDFDocuments/u/G/TBTN26/CHN2259.docx", "https://docs.wto.org/imrd/directdoc.asp?DDFDocuments/u/G/TBTN26/CHN2259.docx")</f>
        <v>https://docs.wto.org/imrd/directdoc.asp?DDFDocuments/u/G/TBTN26/CHN2259.docx</v>
      </c>
      <c r="T391" t="str">
        <f>HYPERLINK("https://docs.wto.org/imrd/directdoc.asp?DDFDocuments/v/G/TBTN26/CHN2259.docx", "https://docs.wto.org/imrd/directdoc.asp?DDFDocuments/v/G/TBTN26/CHN2259.docx")</f>
        <v>https://docs.wto.org/imrd/directdoc.asp?DDFDocuments/v/G/TBTN26/CHN2259.docx</v>
      </c>
      <c r="U391" t="s">
        <v>46</v>
      </c>
      <c r="V391" t="s">
        <v>47</v>
      </c>
      <c r="W391" t="s">
        <v>47</v>
      </c>
      <c r="X391" t="s">
        <v>47</v>
      </c>
      <c r="Y391" t="s">
        <v>47</v>
      </c>
      <c r="Z391" t="s">
        <v>47</v>
      </c>
      <c r="AA391" t="s">
        <v>47</v>
      </c>
      <c r="AB391" s="2" t="s">
        <v>42</v>
      </c>
      <c r="AC391" t="s">
        <v>42</v>
      </c>
      <c r="AD391" t="s">
        <v>42</v>
      </c>
      <c r="AE391" t="s">
        <v>42</v>
      </c>
      <c r="AF391" t="s">
        <v>42</v>
      </c>
      <c r="AG391" t="s">
        <v>42</v>
      </c>
      <c r="AH391" s="2" t="s">
        <v>42</v>
      </c>
    </row>
    <row r="392" spans="1:34" ht="75" x14ac:dyDescent="0.25">
      <c r="A392" s="8" t="s">
        <v>1858</v>
      </c>
      <c r="B392" s="6" t="s">
        <v>1425</v>
      </c>
      <c r="C392" s="7">
        <v>46177</v>
      </c>
      <c r="D392" s="9" t="str">
        <f>HYPERLINK("https://www.epingalert.org/en/Search?viewData= G/TBT/N/MYS/134"," G/TBT/N/MYS/134")</f>
        <v xml:space="preserve"> G/TBT/N/MYS/134</v>
      </c>
      <c r="E392" s="8" t="s">
        <v>1856</v>
      </c>
      <c r="F392" s="8" t="s">
        <v>1857</v>
      </c>
      <c r="G392" s="8" t="s">
        <v>42</v>
      </c>
      <c r="H392" s="8" t="s">
        <v>1754</v>
      </c>
      <c r="I392" s="8" t="s">
        <v>581</v>
      </c>
      <c r="J392" s="8" t="s">
        <v>42</v>
      </c>
      <c r="K392" s="8" t="s">
        <v>1859</v>
      </c>
      <c r="L392" s="6"/>
      <c r="M392" s="7">
        <v>46237</v>
      </c>
      <c r="N392" s="7" t="s">
        <v>76</v>
      </c>
      <c r="O392" s="7" t="s">
        <v>1823</v>
      </c>
      <c r="P392" s="6" t="s">
        <v>44</v>
      </c>
      <c r="Q392" s="6"/>
      <c r="R392" t="str">
        <f>HYPERLINK("https://docs.wto.org/imrd/directdoc.asp?DDFDocuments/t/G/TBTN26/MYS134.docx", "https://docs.wto.org/imrd/directdoc.asp?DDFDocuments/t/G/TBTN26/MYS134.docx")</f>
        <v>https://docs.wto.org/imrd/directdoc.asp?DDFDocuments/t/G/TBTN26/MYS134.docx</v>
      </c>
      <c r="S392" t="str">
        <f>HYPERLINK("https://docs.wto.org/imrd/directdoc.asp?DDFDocuments/u/G/TBTN26/MYS134.docx", "https://docs.wto.org/imrd/directdoc.asp?DDFDocuments/u/G/TBTN26/MYS134.docx")</f>
        <v>https://docs.wto.org/imrd/directdoc.asp?DDFDocuments/u/G/TBTN26/MYS134.docx</v>
      </c>
      <c r="T392" t="str">
        <f>HYPERLINK("https://docs.wto.org/imrd/directdoc.asp?DDFDocuments/v/G/TBTN26/MYS134.docx", "https://docs.wto.org/imrd/directdoc.asp?DDFDocuments/v/G/TBTN26/MYS134.docx")</f>
        <v>https://docs.wto.org/imrd/directdoc.asp?DDFDocuments/v/G/TBTN26/MYS134.docx</v>
      </c>
      <c r="U392" t="s">
        <v>46</v>
      </c>
      <c r="V392" t="s">
        <v>47</v>
      </c>
      <c r="W392" t="s">
        <v>47</v>
      </c>
      <c r="X392" t="s">
        <v>47</v>
      </c>
      <c r="Y392" t="s">
        <v>47</v>
      </c>
      <c r="Z392" t="s">
        <v>47</v>
      </c>
      <c r="AA392" t="s">
        <v>47</v>
      </c>
      <c r="AB392" s="2" t="s">
        <v>1432</v>
      </c>
      <c r="AC392" t="s">
        <v>42</v>
      </c>
      <c r="AD392" t="s">
        <v>42</v>
      </c>
      <c r="AE392" t="s">
        <v>42</v>
      </c>
      <c r="AF392" t="s">
        <v>42</v>
      </c>
      <c r="AG392" t="s">
        <v>42</v>
      </c>
      <c r="AH392" s="2" t="s">
        <v>42</v>
      </c>
    </row>
    <row r="393" spans="1:34" ht="75" x14ac:dyDescent="0.25">
      <c r="A393" s="8" t="s">
        <v>1862</v>
      </c>
      <c r="B393" s="6" t="s">
        <v>1052</v>
      </c>
      <c r="C393" s="7">
        <v>46177</v>
      </c>
      <c r="D393" s="9" t="str">
        <f>HYPERLINK("https://www.epingalert.org/en/Search?viewData= G/TBT/N/TPKM/597"," G/TBT/N/TPKM/597")</f>
        <v xml:space="preserve"> G/TBT/N/TPKM/597</v>
      </c>
      <c r="E393" s="8" t="s">
        <v>1860</v>
      </c>
      <c r="F393" s="8" t="s">
        <v>1861</v>
      </c>
      <c r="G393" s="8" t="s">
        <v>42</v>
      </c>
      <c r="H393" s="8" t="s">
        <v>1863</v>
      </c>
      <c r="I393" s="8" t="s">
        <v>1864</v>
      </c>
      <c r="J393" s="8" t="s">
        <v>42</v>
      </c>
      <c r="K393" s="8" t="s">
        <v>42</v>
      </c>
      <c r="L393" s="6"/>
      <c r="M393" s="7">
        <v>46237</v>
      </c>
      <c r="N393" s="7" t="s">
        <v>76</v>
      </c>
      <c r="O393" s="7" t="s">
        <v>76</v>
      </c>
      <c r="P393" s="6" t="s">
        <v>44</v>
      </c>
      <c r="Q393" s="8" t="s">
        <v>1865</v>
      </c>
      <c r="R393" t="str">
        <f>HYPERLINK("https://docs.wto.org/imrd/directdoc.asp?DDFDocuments/t/G/TBTN26/TPKM597.docx", "https://docs.wto.org/imrd/directdoc.asp?DDFDocuments/t/G/TBTN26/TPKM597.docx")</f>
        <v>https://docs.wto.org/imrd/directdoc.asp?DDFDocuments/t/G/TBTN26/TPKM597.docx</v>
      </c>
      <c r="S393" t="str">
        <f>HYPERLINK("https://docs.wto.org/imrd/directdoc.asp?DDFDocuments/u/G/TBTN26/TPKM597.docx", "https://docs.wto.org/imrd/directdoc.asp?DDFDocuments/u/G/TBTN26/TPKM597.docx")</f>
        <v>https://docs.wto.org/imrd/directdoc.asp?DDFDocuments/u/G/TBTN26/TPKM597.docx</v>
      </c>
      <c r="T393" t="str">
        <f>HYPERLINK("https://docs.wto.org/imrd/directdoc.asp?DDFDocuments/v/G/TBTN26/TPKM597.docx", "https://docs.wto.org/imrd/directdoc.asp?DDFDocuments/v/G/TBTN26/TPKM597.docx")</f>
        <v>https://docs.wto.org/imrd/directdoc.asp?DDFDocuments/v/G/TBTN26/TPKM597.docx</v>
      </c>
      <c r="U393" t="s">
        <v>46</v>
      </c>
      <c r="V393" t="s">
        <v>47</v>
      </c>
      <c r="W393" t="s">
        <v>47</v>
      </c>
      <c r="X393" t="s">
        <v>47</v>
      </c>
      <c r="Y393" t="s">
        <v>47</v>
      </c>
      <c r="Z393" t="s">
        <v>47</v>
      </c>
      <c r="AA393" t="s">
        <v>47</v>
      </c>
      <c r="AB393" s="2" t="s">
        <v>1866</v>
      </c>
      <c r="AC393" t="s">
        <v>42</v>
      </c>
      <c r="AD393" t="s">
        <v>42</v>
      </c>
      <c r="AE393" t="s">
        <v>42</v>
      </c>
      <c r="AF393" t="s">
        <v>42</v>
      </c>
      <c r="AG393" t="s">
        <v>42</v>
      </c>
      <c r="AH393" s="2" t="s">
        <v>42</v>
      </c>
    </row>
    <row r="394" spans="1:34" ht="255" x14ac:dyDescent="0.25">
      <c r="A394" s="8" t="s">
        <v>1253</v>
      </c>
      <c r="B394" s="6" t="s">
        <v>590</v>
      </c>
      <c r="C394" s="7">
        <v>46177</v>
      </c>
      <c r="D394" s="9" t="str">
        <f>HYPERLINK("https://www.epingalert.org/en/Search?viewData= G/TBT/N/UKR/384"," G/TBT/N/UKR/384")</f>
        <v xml:space="preserve"> G/TBT/N/UKR/384</v>
      </c>
      <c r="E394" s="8" t="s">
        <v>1867</v>
      </c>
      <c r="F394" s="8" t="s">
        <v>1868</v>
      </c>
      <c r="G394" s="8" t="s">
        <v>42</v>
      </c>
      <c r="H394" s="8" t="s">
        <v>957</v>
      </c>
      <c r="I394" s="8" t="s">
        <v>1826</v>
      </c>
      <c r="J394" s="8" t="s">
        <v>42</v>
      </c>
      <c r="K394" s="8" t="s">
        <v>42</v>
      </c>
      <c r="L394" s="6"/>
      <c r="M394" s="7">
        <v>46207</v>
      </c>
      <c r="N394" s="7" t="s">
        <v>76</v>
      </c>
      <c r="O394" s="7" t="s">
        <v>1869</v>
      </c>
      <c r="P394" s="6" t="s">
        <v>44</v>
      </c>
      <c r="Q394" s="8" t="s">
        <v>1870</v>
      </c>
      <c r="R394" t="str">
        <f>HYPERLINK("https://docs.wto.org/imrd/directdoc.asp?DDFDocuments/t/G/TBTN26/UKR384.docx", "https://docs.wto.org/imrd/directdoc.asp?DDFDocuments/t/G/TBTN26/UKR384.docx")</f>
        <v>https://docs.wto.org/imrd/directdoc.asp?DDFDocuments/t/G/TBTN26/UKR384.docx</v>
      </c>
      <c r="S394" t="str">
        <f>HYPERLINK("https://docs.wto.org/imrd/directdoc.asp?DDFDocuments/u/G/TBTN26/UKR384.docx", "https://docs.wto.org/imrd/directdoc.asp?DDFDocuments/u/G/TBTN26/UKR384.docx")</f>
        <v>https://docs.wto.org/imrd/directdoc.asp?DDFDocuments/u/G/TBTN26/UKR384.docx</v>
      </c>
      <c r="T394" t="str">
        <f>HYPERLINK("https://docs.wto.org/imrd/directdoc.asp?DDFDocuments/v/G/TBTN26/UKR384.docx", "https://docs.wto.org/imrd/directdoc.asp?DDFDocuments/v/G/TBTN26/UKR384.docx")</f>
        <v>https://docs.wto.org/imrd/directdoc.asp?DDFDocuments/v/G/TBTN26/UKR384.docx</v>
      </c>
      <c r="U394" t="s">
        <v>46</v>
      </c>
      <c r="V394" t="s">
        <v>47</v>
      </c>
      <c r="W394" t="s">
        <v>46</v>
      </c>
      <c r="X394" t="s">
        <v>47</v>
      </c>
      <c r="Y394" t="s">
        <v>47</v>
      </c>
      <c r="Z394" t="s">
        <v>47</v>
      </c>
      <c r="AA394" t="s">
        <v>47</v>
      </c>
      <c r="AB394" s="2" t="s">
        <v>1871</v>
      </c>
      <c r="AC394" t="s">
        <v>42</v>
      </c>
      <c r="AD394" t="s">
        <v>42</v>
      </c>
      <c r="AE394" t="s">
        <v>42</v>
      </c>
      <c r="AF394" t="s">
        <v>42</v>
      </c>
      <c r="AG394" t="s">
        <v>42</v>
      </c>
      <c r="AH394" s="2" t="s">
        <v>42</v>
      </c>
    </row>
    <row r="395" spans="1:34" ht="240" x14ac:dyDescent="0.25">
      <c r="A395" s="8" t="s">
        <v>1874</v>
      </c>
      <c r="B395" s="6" t="s">
        <v>590</v>
      </c>
      <c r="C395" s="7">
        <v>46177</v>
      </c>
      <c r="D395" s="9" t="str">
        <f>HYPERLINK("https://www.epingalert.org/en/Search?viewData= G/TBT/N/UKR/385"," G/TBT/N/UKR/385")</f>
        <v xml:space="preserve"> G/TBT/N/UKR/385</v>
      </c>
      <c r="E395" s="8" t="s">
        <v>1872</v>
      </c>
      <c r="F395" s="8" t="s">
        <v>1873</v>
      </c>
      <c r="G395" s="8" t="s">
        <v>42</v>
      </c>
      <c r="H395" s="8" t="s">
        <v>1875</v>
      </c>
      <c r="I395" s="8" t="s">
        <v>581</v>
      </c>
      <c r="J395" s="8" t="s">
        <v>42</v>
      </c>
      <c r="K395" s="8" t="s">
        <v>433</v>
      </c>
      <c r="L395" s="6"/>
      <c r="M395" s="7">
        <v>46237</v>
      </c>
      <c r="N395" s="7" t="s">
        <v>76</v>
      </c>
      <c r="O395" s="7">
        <v>46296</v>
      </c>
      <c r="P395" s="6" t="s">
        <v>44</v>
      </c>
      <c r="Q395" s="8" t="s">
        <v>1876</v>
      </c>
      <c r="R395" t="str">
        <f>HYPERLINK("https://docs.wto.org/imrd/directdoc.asp?DDFDocuments/t/G/TBTN26/UKR385.docx", "https://docs.wto.org/imrd/directdoc.asp?DDFDocuments/t/G/TBTN26/UKR385.docx")</f>
        <v>https://docs.wto.org/imrd/directdoc.asp?DDFDocuments/t/G/TBTN26/UKR385.docx</v>
      </c>
      <c r="S395" t="str">
        <f>HYPERLINK("https://docs.wto.org/imrd/directdoc.asp?DDFDocuments/u/G/TBTN26/UKR385.docx", "https://docs.wto.org/imrd/directdoc.asp?DDFDocuments/u/G/TBTN26/UKR385.docx")</f>
        <v>https://docs.wto.org/imrd/directdoc.asp?DDFDocuments/u/G/TBTN26/UKR385.docx</v>
      </c>
      <c r="T395" t="str">
        <f>HYPERLINK("https://docs.wto.org/imrd/directdoc.asp?DDFDocuments/v/G/TBTN26/UKR385.docx", "https://docs.wto.org/imrd/directdoc.asp?DDFDocuments/v/G/TBTN26/UKR385.docx")</f>
        <v>https://docs.wto.org/imrd/directdoc.asp?DDFDocuments/v/G/TBTN26/UKR385.docx</v>
      </c>
      <c r="U395" t="s">
        <v>46</v>
      </c>
      <c r="V395" t="s">
        <v>47</v>
      </c>
      <c r="W395" t="s">
        <v>46</v>
      </c>
      <c r="X395" t="s">
        <v>47</v>
      </c>
      <c r="Y395" t="s">
        <v>47</v>
      </c>
      <c r="Z395" t="s">
        <v>47</v>
      </c>
      <c r="AA395" t="s">
        <v>47</v>
      </c>
      <c r="AB395" s="2" t="s">
        <v>1877</v>
      </c>
      <c r="AC395" t="s">
        <v>42</v>
      </c>
      <c r="AD395" t="s">
        <v>42</v>
      </c>
      <c r="AE395" t="s">
        <v>42</v>
      </c>
      <c r="AF395" t="s">
        <v>42</v>
      </c>
      <c r="AG395" t="s">
        <v>42</v>
      </c>
      <c r="AH395" s="2" t="s">
        <v>42</v>
      </c>
    </row>
    <row r="396" spans="1:34" ht="90" x14ac:dyDescent="0.25">
      <c r="A396" s="8" t="s">
        <v>1880</v>
      </c>
      <c r="B396" s="6" t="s">
        <v>658</v>
      </c>
      <c r="C396" s="7">
        <v>46176</v>
      </c>
      <c r="D396" s="9" t="str">
        <f>HYPERLINK("https://www.epingalert.org/en/Search?viewData= G/TBT/N/CAN/778"," G/TBT/N/CAN/778")</f>
        <v xml:space="preserve"> G/TBT/N/CAN/778</v>
      </c>
      <c r="E396" s="8" t="s">
        <v>1878</v>
      </c>
      <c r="F396" s="8" t="s">
        <v>1879</v>
      </c>
      <c r="G396" s="8" t="s">
        <v>42</v>
      </c>
      <c r="H396" s="8" t="s">
        <v>1881</v>
      </c>
      <c r="I396" s="8" t="s">
        <v>64</v>
      </c>
      <c r="J396" s="8" t="s">
        <v>1882</v>
      </c>
      <c r="K396" s="8" t="s">
        <v>42</v>
      </c>
      <c r="L396" s="6"/>
      <c r="M396" s="7">
        <v>46229</v>
      </c>
      <c r="N396" s="7" t="s">
        <v>1883</v>
      </c>
      <c r="O396" s="7" t="s">
        <v>1884</v>
      </c>
      <c r="P396" s="6" t="s">
        <v>44</v>
      </c>
      <c r="Q396" s="8" t="s">
        <v>1885</v>
      </c>
      <c r="R396" t="str">
        <f>HYPERLINK("https://docs.wto.org/imrd/directdoc.asp?DDFDocuments/t/G/TBTN26/CAN778.docx", "https://docs.wto.org/imrd/directdoc.asp?DDFDocuments/t/G/TBTN26/CAN778.docx")</f>
        <v>https://docs.wto.org/imrd/directdoc.asp?DDFDocuments/t/G/TBTN26/CAN778.docx</v>
      </c>
      <c r="S396" t="str">
        <f>HYPERLINK("https://docs.wto.org/imrd/directdoc.asp?DDFDocuments/u/G/TBTN26/CAN778.docx", "https://docs.wto.org/imrd/directdoc.asp?DDFDocuments/u/G/TBTN26/CAN778.docx")</f>
        <v>https://docs.wto.org/imrd/directdoc.asp?DDFDocuments/u/G/TBTN26/CAN778.docx</v>
      </c>
      <c r="T396" t="str">
        <f>HYPERLINK("https://docs.wto.org/imrd/directdoc.asp?DDFDocuments/v/G/TBTN26/CAN778.docx", "https://docs.wto.org/imrd/directdoc.asp?DDFDocuments/v/G/TBTN26/CAN778.docx")</f>
        <v>https://docs.wto.org/imrd/directdoc.asp?DDFDocuments/v/G/TBTN26/CAN778.docx</v>
      </c>
      <c r="U396" t="s">
        <v>46</v>
      </c>
      <c r="V396" t="s">
        <v>47</v>
      </c>
      <c r="W396" t="s">
        <v>47</v>
      </c>
      <c r="X396" t="s">
        <v>47</v>
      </c>
      <c r="Y396" t="s">
        <v>47</v>
      </c>
      <c r="Z396" t="s">
        <v>47</v>
      </c>
      <c r="AA396" t="s">
        <v>47</v>
      </c>
      <c r="AB396" s="2" t="s">
        <v>1886</v>
      </c>
      <c r="AC396" t="s">
        <v>42</v>
      </c>
      <c r="AD396" t="s">
        <v>42</v>
      </c>
      <c r="AE396" t="s">
        <v>42</v>
      </c>
      <c r="AF396" t="s">
        <v>42</v>
      </c>
      <c r="AG396" t="s">
        <v>42</v>
      </c>
      <c r="AH396" s="2" t="s">
        <v>42</v>
      </c>
    </row>
    <row r="397" spans="1:34" ht="75" x14ac:dyDescent="0.25">
      <c r="A397" s="8" t="s">
        <v>1889</v>
      </c>
      <c r="B397" s="6" t="s">
        <v>969</v>
      </c>
      <c r="C397" s="7">
        <v>46176</v>
      </c>
      <c r="D397" s="9" t="str">
        <f>HYPERLINK("https://www.epingalert.org/en/Search?viewData= G/TBT/N/CHL/797"," G/TBT/N/CHL/797")</f>
        <v xml:space="preserve"> G/TBT/N/CHL/797</v>
      </c>
      <c r="E397" s="8" t="s">
        <v>1887</v>
      </c>
      <c r="F397" s="8" t="s">
        <v>1888</v>
      </c>
      <c r="G397" s="8" t="s">
        <v>42</v>
      </c>
      <c r="H397" s="8" t="s">
        <v>1890</v>
      </c>
      <c r="I397" s="8" t="s">
        <v>132</v>
      </c>
      <c r="J397" s="8" t="s">
        <v>42</v>
      </c>
      <c r="K397" s="8" t="s">
        <v>42</v>
      </c>
      <c r="L397" s="6"/>
      <c r="M397" s="7">
        <v>46236</v>
      </c>
      <c r="N397" s="7" t="s">
        <v>515</v>
      </c>
      <c r="O397" s="7" t="s">
        <v>515</v>
      </c>
      <c r="P397" s="6" t="s">
        <v>44</v>
      </c>
      <c r="Q397" s="8" t="s">
        <v>1891</v>
      </c>
      <c r="R397" t="str">
        <f>HYPERLINK("https://docs.wto.org/imrd/directdoc.asp?DDFDocuments/t/G/TBTN26/CHL797.docx", "https://docs.wto.org/imrd/directdoc.asp?DDFDocuments/t/G/TBTN26/CHL797.docx")</f>
        <v>https://docs.wto.org/imrd/directdoc.asp?DDFDocuments/t/G/TBTN26/CHL797.docx</v>
      </c>
      <c r="S397" t="str">
        <f>HYPERLINK("https://docs.wto.org/imrd/directdoc.asp?DDFDocuments/u/G/TBTN26/CHL797.docx", "https://docs.wto.org/imrd/directdoc.asp?DDFDocuments/u/G/TBTN26/CHL797.docx")</f>
        <v>https://docs.wto.org/imrd/directdoc.asp?DDFDocuments/u/G/TBTN26/CHL797.docx</v>
      </c>
      <c r="T397" t="str">
        <f>HYPERLINK("https://docs.wto.org/imrd/directdoc.asp?DDFDocuments/v/G/TBTN26/CHL797.docx", "https://docs.wto.org/imrd/directdoc.asp?DDFDocuments/v/G/TBTN26/CHL797.docx")</f>
        <v>https://docs.wto.org/imrd/directdoc.asp?DDFDocuments/v/G/TBTN26/CHL797.docx</v>
      </c>
      <c r="U397" t="s">
        <v>47</v>
      </c>
      <c r="V397" t="s">
        <v>47</v>
      </c>
      <c r="W397" t="s">
        <v>46</v>
      </c>
      <c r="X397" t="s">
        <v>47</v>
      </c>
      <c r="Y397" t="s">
        <v>47</v>
      </c>
      <c r="Z397" t="s">
        <v>47</v>
      </c>
      <c r="AA397" t="s">
        <v>47</v>
      </c>
      <c r="AB397" s="2" t="s">
        <v>1892</v>
      </c>
      <c r="AC397" t="s">
        <v>42</v>
      </c>
      <c r="AD397" t="s">
        <v>42</v>
      </c>
      <c r="AE397" t="s">
        <v>42</v>
      </c>
      <c r="AF397" t="s">
        <v>42</v>
      </c>
      <c r="AG397" t="s">
        <v>42</v>
      </c>
      <c r="AH397" s="2" t="s">
        <v>42</v>
      </c>
    </row>
    <row r="398" spans="1:34" ht="75" x14ac:dyDescent="0.25">
      <c r="A398" s="8" t="s">
        <v>1895</v>
      </c>
      <c r="B398" s="6" t="s">
        <v>969</v>
      </c>
      <c r="C398" s="7">
        <v>46176</v>
      </c>
      <c r="D398" s="9" t="str">
        <f>HYPERLINK("https://www.epingalert.org/en/Search?viewData= G/TBT/N/CHL/798"," G/TBT/N/CHL/798")</f>
        <v xml:space="preserve"> G/TBT/N/CHL/798</v>
      </c>
      <c r="E398" s="8" t="s">
        <v>1893</v>
      </c>
      <c r="F398" s="8" t="s">
        <v>1894</v>
      </c>
      <c r="G398" s="8" t="s">
        <v>42</v>
      </c>
      <c r="H398" s="8" t="s">
        <v>1896</v>
      </c>
      <c r="I398" s="8" t="s">
        <v>132</v>
      </c>
      <c r="J398" s="8" t="s">
        <v>42</v>
      </c>
      <c r="K398" s="8" t="s">
        <v>42</v>
      </c>
      <c r="L398" s="6"/>
      <c r="M398" s="7">
        <v>46236</v>
      </c>
      <c r="N398" s="7" t="s">
        <v>515</v>
      </c>
      <c r="O398" s="7" t="s">
        <v>515</v>
      </c>
      <c r="P398" s="6" t="s">
        <v>44</v>
      </c>
      <c r="Q398" s="8" t="s">
        <v>1897</v>
      </c>
      <c r="R398" t="str">
        <f>HYPERLINK("https://docs.wto.org/imrd/directdoc.asp?DDFDocuments/t/G/TBTN26/CHL798.docx", "https://docs.wto.org/imrd/directdoc.asp?DDFDocuments/t/G/TBTN26/CHL798.docx")</f>
        <v>https://docs.wto.org/imrd/directdoc.asp?DDFDocuments/t/G/TBTN26/CHL798.docx</v>
      </c>
      <c r="S398" t="str">
        <f>HYPERLINK("https://docs.wto.org/imrd/directdoc.asp?DDFDocuments/u/G/TBTN26/CHL798.docx", "https://docs.wto.org/imrd/directdoc.asp?DDFDocuments/u/G/TBTN26/CHL798.docx")</f>
        <v>https://docs.wto.org/imrd/directdoc.asp?DDFDocuments/u/G/TBTN26/CHL798.docx</v>
      </c>
      <c r="T398" t="str">
        <f>HYPERLINK("https://docs.wto.org/imrd/directdoc.asp?DDFDocuments/v/G/TBTN26/CHL798.docx", "https://docs.wto.org/imrd/directdoc.asp?DDFDocuments/v/G/TBTN26/CHL798.docx")</f>
        <v>https://docs.wto.org/imrd/directdoc.asp?DDFDocuments/v/G/TBTN26/CHL798.docx</v>
      </c>
      <c r="U398" t="s">
        <v>47</v>
      </c>
      <c r="V398" t="s">
        <v>47</v>
      </c>
      <c r="W398" t="s">
        <v>46</v>
      </c>
      <c r="X398" t="s">
        <v>47</v>
      </c>
      <c r="Y398" t="s">
        <v>47</v>
      </c>
      <c r="Z398" t="s">
        <v>47</v>
      </c>
      <c r="AA398" t="s">
        <v>47</v>
      </c>
      <c r="AB398" s="2" t="s">
        <v>1898</v>
      </c>
      <c r="AC398" t="s">
        <v>42</v>
      </c>
      <c r="AD398" t="s">
        <v>42</v>
      </c>
      <c r="AE398" t="s">
        <v>42</v>
      </c>
      <c r="AF398" t="s">
        <v>42</v>
      </c>
      <c r="AG398" t="s">
        <v>42</v>
      </c>
      <c r="AH398" s="2" t="s">
        <v>42</v>
      </c>
    </row>
    <row r="399" spans="1:34" ht="135" x14ac:dyDescent="0.25">
      <c r="A399" s="8" t="s">
        <v>1901</v>
      </c>
      <c r="B399" s="6" t="s">
        <v>137</v>
      </c>
      <c r="C399" s="7">
        <v>46176</v>
      </c>
      <c r="D399" s="9" t="str">
        <f>HYPERLINK("https://www.epingalert.org/en/Search?viewData= G/TBT/N/IDN/187"," G/TBT/N/IDN/187")</f>
        <v xml:space="preserve"> G/TBT/N/IDN/187</v>
      </c>
      <c r="E399" s="8" t="s">
        <v>1899</v>
      </c>
      <c r="F399" s="8" t="s">
        <v>1900</v>
      </c>
      <c r="G399" s="8" t="s">
        <v>1032</v>
      </c>
      <c r="H399" s="8" t="s">
        <v>131</v>
      </c>
      <c r="I399" s="8" t="s">
        <v>142</v>
      </c>
      <c r="J399" s="8" t="s">
        <v>42</v>
      </c>
      <c r="K399" s="8" t="s">
        <v>151</v>
      </c>
      <c r="L399" s="6"/>
      <c r="M399" s="7">
        <v>46236</v>
      </c>
      <c r="N399" s="7" t="s">
        <v>76</v>
      </c>
      <c r="O399" s="7" t="s">
        <v>76</v>
      </c>
      <c r="P399" s="6" t="s">
        <v>44</v>
      </c>
      <c r="Q399" s="8" t="s">
        <v>1902</v>
      </c>
      <c r="R399" t="str">
        <f>HYPERLINK("https://docs.wto.org/imrd/directdoc.asp?DDFDocuments/t/G/TBTN26/IDN187.docx", "https://docs.wto.org/imrd/directdoc.asp?DDFDocuments/t/G/TBTN26/IDN187.docx")</f>
        <v>https://docs.wto.org/imrd/directdoc.asp?DDFDocuments/t/G/TBTN26/IDN187.docx</v>
      </c>
      <c r="S399" t="str">
        <f>HYPERLINK("https://docs.wto.org/imrd/directdoc.asp?DDFDocuments/u/G/TBTN26/IDN187.docx", "https://docs.wto.org/imrd/directdoc.asp?DDFDocuments/u/G/TBTN26/IDN187.docx")</f>
        <v>https://docs.wto.org/imrd/directdoc.asp?DDFDocuments/u/G/TBTN26/IDN187.docx</v>
      </c>
      <c r="T399" t="str">
        <f>HYPERLINK("https://docs.wto.org/imrd/directdoc.asp?DDFDocuments/v/G/TBTN26/IDN187.docx", "https://docs.wto.org/imrd/directdoc.asp?DDFDocuments/v/G/TBTN26/IDN187.docx")</f>
        <v>https://docs.wto.org/imrd/directdoc.asp?DDFDocuments/v/G/TBTN26/IDN187.docx</v>
      </c>
      <c r="U399" t="s">
        <v>46</v>
      </c>
      <c r="V399" t="s">
        <v>47</v>
      </c>
      <c r="W399" t="s">
        <v>47</v>
      </c>
      <c r="X399" t="s">
        <v>47</v>
      </c>
      <c r="Y399" t="s">
        <v>47</v>
      </c>
      <c r="Z399" t="s">
        <v>47</v>
      </c>
      <c r="AA399" t="s">
        <v>47</v>
      </c>
      <c r="AB399" s="2" t="s">
        <v>145</v>
      </c>
      <c r="AC399" t="s">
        <v>42</v>
      </c>
      <c r="AD399" t="s">
        <v>42</v>
      </c>
      <c r="AE399" t="s">
        <v>42</v>
      </c>
      <c r="AF399" t="s">
        <v>42</v>
      </c>
      <c r="AG399" t="s">
        <v>42</v>
      </c>
      <c r="AH399" s="2" t="s">
        <v>42</v>
      </c>
    </row>
    <row r="400" spans="1:34" ht="165" x14ac:dyDescent="0.25">
      <c r="A400" s="8" t="s">
        <v>1905</v>
      </c>
      <c r="B400" s="6" t="s">
        <v>676</v>
      </c>
      <c r="C400" s="7">
        <v>46176</v>
      </c>
      <c r="D400" s="9" t="str">
        <f>HYPERLINK("https://www.epingalert.org/en/Search?viewData= G/TBT/N/RUS/183"," G/TBT/N/RUS/183")</f>
        <v xml:space="preserve"> G/TBT/N/RUS/183</v>
      </c>
      <c r="E400" s="8" t="s">
        <v>1903</v>
      </c>
      <c r="F400" s="8" t="s">
        <v>1904</v>
      </c>
      <c r="G400" s="8" t="s">
        <v>1906</v>
      </c>
      <c r="H400" s="8" t="s">
        <v>1907</v>
      </c>
      <c r="I400" s="8" t="s">
        <v>132</v>
      </c>
      <c r="J400" s="8" t="s">
        <v>42</v>
      </c>
      <c r="K400" s="8" t="s">
        <v>42</v>
      </c>
      <c r="L400" s="6"/>
      <c r="M400" s="7" t="s">
        <v>42</v>
      </c>
      <c r="N400" s="7" t="s">
        <v>76</v>
      </c>
      <c r="O400" s="7" t="s">
        <v>76</v>
      </c>
      <c r="P400" s="6" t="s">
        <v>44</v>
      </c>
      <c r="Q400" s="6"/>
      <c r="R400" t="str">
        <f>HYPERLINK("https://docs.wto.org/imrd/directdoc.asp?DDFDocuments/t/G/TBTN26/RUS183.docx", "https://docs.wto.org/imrd/directdoc.asp?DDFDocuments/t/G/TBTN26/RUS183.docx")</f>
        <v>https://docs.wto.org/imrd/directdoc.asp?DDFDocuments/t/G/TBTN26/RUS183.docx</v>
      </c>
      <c r="S400" t="str">
        <f>HYPERLINK("https://docs.wto.org/imrd/directdoc.asp?DDFDocuments/u/G/TBTN26/RUS183.docx", "https://docs.wto.org/imrd/directdoc.asp?DDFDocuments/u/G/TBTN26/RUS183.docx")</f>
        <v>https://docs.wto.org/imrd/directdoc.asp?DDFDocuments/u/G/TBTN26/RUS183.docx</v>
      </c>
      <c r="T400" t="str">
        <f>HYPERLINK("https://docs.wto.org/imrd/directdoc.asp?DDFDocuments/v/G/TBTN26/RUS183.docx", "https://docs.wto.org/imrd/directdoc.asp?DDFDocuments/v/G/TBTN26/RUS183.docx")</f>
        <v>https://docs.wto.org/imrd/directdoc.asp?DDFDocuments/v/G/TBTN26/RUS183.docx</v>
      </c>
      <c r="U400" t="s">
        <v>46</v>
      </c>
      <c r="V400" t="s">
        <v>47</v>
      </c>
      <c r="W400" t="s">
        <v>46</v>
      </c>
      <c r="X400" t="s">
        <v>47</v>
      </c>
      <c r="Y400" t="s">
        <v>47</v>
      </c>
      <c r="Z400" t="s">
        <v>47</v>
      </c>
      <c r="AA400" t="s">
        <v>47</v>
      </c>
      <c r="AB400" s="2" t="s">
        <v>1908</v>
      </c>
      <c r="AC400" t="s">
        <v>42</v>
      </c>
      <c r="AD400" t="s">
        <v>42</v>
      </c>
      <c r="AE400" t="s">
        <v>42</v>
      </c>
      <c r="AF400" t="s">
        <v>42</v>
      </c>
      <c r="AG400" t="s">
        <v>42</v>
      </c>
      <c r="AH400" s="2" t="s">
        <v>42</v>
      </c>
    </row>
    <row r="401" spans="1:34" ht="165" x14ac:dyDescent="0.25">
      <c r="A401" s="8" t="s">
        <v>1911</v>
      </c>
      <c r="B401" s="6" t="s">
        <v>83</v>
      </c>
      <c r="C401" s="7">
        <v>46176</v>
      </c>
      <c r="D401" s="9" t="str">
        <f>HYPERLINK("https://www.epingalert.org/en/Search?viewData= G/TBT/N/USA/2286"," G/TBT/N/USA/2286")</f>
        <v xml:space="preserve"> G/TBT/N/USA/2286</v>
      </c>
      <c r="E401" s="8" t="s">
        <v>1909</v>
      </c>
      <c r="F401" s="8" t="s">
        <v>1910</v>
      </c>
      <c r="G401" s="8" t="s">
        <v>42</v>
      </c>
      <c r="H401" s="8" t="s">
        <v>1836</v>
      </c>
      <c r="I401" s="8" t="s">
        <v>132</v>
      </c>
      <c r="J401" s="8" t="s">
        <v>42</v>
      </c>
      <c r="K401" s="8" t="s">
        <v>42</v>
      </c>
      <c r="L401" s="6"/>
      <c r="M401" s="7">
        <v>46205</v>
      </c>
      <c r="N401" s="7" t="s">
        <v>76</v>
      </c>
      <c r="O401" s="7" t="s">
        <v>76</v>
      </c>
      <c r="P401" s="6" t="s">
        <v>44</v>
      </c>
      <c r="Q401" s="8" t="s">
        <v>1912</v>
      </c>
      <c r="R401" t="str">
        <f>HYPERLINK("https://docs.wto.org/imrd/directdoc.asp?DDFDocuments/t/G/TBTN26/USA2286.docx", "https://docs.wto.org/imrd/directdoc.asp?DDFDocuments/t/G/TBTN26/USA2286.docx")</f>
        <v>https://docs.wto.org/imrd/directdoc.asp?DDFDocuments/t/G/TBTN26/USA2286.docx</v>
      </c>
      <c r="S401" t="str">
        <f>HYPERLINK("https://docs.wto.org/imrd/directdoc.asp?DDFDocuments/u/G/TBTN26/USA2286.docx", "https://docs.wto.org/imrd/directdoc.asp?DDFDocuments/u/G/TBTN26/USA2286.docx")</f>
        <v>https://docs.wto.org/imrd/directdoc.asp?DDFDocuments/u/G/TBTN26/USA2286.docx</v>
      </c>
      <c r="T401" t="str">
        <f>HYPERLINK("https://docs.wto.org/imrd/directdoc.asp?DDFDocuments/v/G/TBTN26/USA2286.docx", "https://docs.wto.org/imrd/directdoc.asp?DDFDocuments/v/G/TBTN26/USA2286.docx")</f>
        <v>https://docs.wto.org/imrd/directdoc.asp?DDFDocuments/v/G/TBTN26/USA2286.docx</v>
      </c>
      <c r="U401" t="s">
        <v>47</v>
      </c>
      <c r="V401" t="s">
        <v>47</v>
      </c>
      <c r="W401" t="s">
        <v>47</v>
      </c>
      <c r="X401" t="s">
        <v>47</v>
      </c>
      <c r="Y401" t="s">
        <v>47</v>
      </c>
      <c r="Z401" t="s">
        <v>47</v>
      </c>
      <c r="AA401" t="s">
        <v>46</v>
      </c>
      <c r="AB401" s="2" t="s">
        <v>1913</v>
      </c>
      <c r="AC401" t="s">
        <v>42</v>
      </c>
      <c r="AD401" t="s">
        <v>42</v>
      </c>
      <c r="AE401" t="s">
        <v>42</v>
      </c>
      <c r="AF401" t="s">
        <v>42</v>
      </c>
      <c r="AG401" t="s">
        <v>42</v>
      </c>
      <c r="AH401" s="2" t="s">
        <v>42</v>
      </c>
    </row>
    <row r="402" spans="1:34" ht="135" x14ac:dyDescent="0.25">
      <c r="A402" s="8" t="s">
        <v>1916</v>
      </c>
      <c r="B402" s="6" t="s">
        <v>83</v>
      </c>
      <c r="C402" s="7">
        <v>46176</v>
      </c>
      <c r="D402" s="9" t="str">
        <f>HYPERLINK("https://www.epingalert.org/en/Search?viewData= G/TBT/N/USA/2287"," G/TBT/N/USA/2287")</f>
        <v xml:space="preserve"> G/TBT/N/USA/2287</v>
      </c>
      <c r="E402" s="8" t="s">
        <v>1914</v>
      </c>
      <c r="F402" s="8" t="s">
        <v>1915</v>
      </c>
      <c r="G402" s="8" t="s">
        <v>42</v>
      </c>
      <c r="H402" s="8" t="s">
        <v>1917</v>
      </c>
      <c r="I402" s="8" t="s">
        <v>794</v>
      </c>
      <c r="J402" s="8" t="s">
        <v>42</v>
      </c>
      <c r="K402" s="8" t="s">
        <v>42</v>
      </c>
      <c r="L402" s="6"/>
      <c r="M402" s="7">
        <v>46237</v>
      </c>
      <c r="N402" s="7" t="s">
        <v>76</v>
      </c>
      <c r="O402" s="7" t="s">
        <v>76</v>
      </c>
      <c r="P402" s="6" t="s">
        <v>44</v>
      </c>
      <c r="Q402" s="8" t="s">
        <v>1918</v>
      </c>
      <c r="R402" t="str">
        <f>HYPERLINK("https://docs.wto.org/imrd/directdoc.asp?DDFDocuments/t/G/TBTN26/USA2287.docx", "https://docs.wto.org/imrd/directdoc.asp?DDFDocuments/t/G/TBTN26/USA2287.docx")</f>
        <v>https://docs.wto.org/imrd/directdoc.asp?DDFDocuments/t/G/TBTN26/USA2287.docx</v>
      </c>
      <c r="S402" t="str">
        <f>HYPERLINK("https://docs.wto.org/imrd/directdoc.asp?DDFDocuments/u/G/TBTN26/USA2287.docx", "https://docs.wto.org/imrd/directdoc.asp?DDFDocuments/u/G/TBTN26/USA2287.docx")</f>
        <v>https://docs.wto.org/imrd/directdoc.asp?DDFDocuments/u/G/TBTN26/USA2287.docx</v>
      </c>
      <c r="T402" t="str">
        <f>HYPERLINK("https://docs.wto.org/imrd/directdoc.asp?DDFDocuments/v/G/TBTN26/USA2287.docx", "https://docs.wto.org/imrd/directdoc.asp?DDFDocuments/v/G/TBTN26/USA2287.docx")</f>
        <v>https://docs.wto.org/imrd/directdoc.asp?DDFDocuments/v/G/TBTN26/USA2287.docx</v>
      </c>
      <c r="U402" t="s">
        <v>46</v>
      </c>
      <c r="V402" t="s">
        <v>47</v>
      </c>
      <c r="W402" t="s">
        <v>46</v>
      </c>
      <c r="X402" t="s">
        <v>47</v>
      </c>
      <c r="Y402" t="s">
        <v>47</v>
      </c>
      <c r="Z402" t="s">
        <v>47</v>
      </c>
      <c r="AA402" t="s">
        <v>47</v>
      </c>
      <c r="AB402" s="2" t="s">
        <v>1919</v>
      </c>
      <c r="AC402" t="s">
        <v>42</v>
      </c>
      <c r="AD402" t="s">
        <v>42</v>
      </c>
      <c r="AE402" t="s">
        <v>42</v>
      </c>
      <c r="AF402" t="s">
        <v>42</v>
      </c>
      <c r="AG402" t="s">
        <v>42</v>
      </c>
      <c r="AH402" s="2" t="s">
        <v>42</v>
      </c>
    </row>
    <row r="403" spans="1:34" ht="75" x14ac:dyDescent="0.25">
      <c r="A403" s="8" t="s">
        <v>1922</v>
      </c>
      <c r="B403" s="6" t="s">
        <v>1166</v>
      </c>
      <c r="C403" s="7">
        <v>46175</v>
      </c>
      <c r="D403" s="9" t="str">
        <f t="shared" ref="D403:D409" si="4">HYPERLINK("https://www.epingalert.org/en/Search?viewData= G/TBT/N/ARE/703, G/TBT/N/BHR/780, G/TBT/N/KWT/764, G/TBT/N/OMN/603, G/TBT/N/QAT/754, G/TBT/N/SAU/1437, G/TBT/N/YEM/351"," G/TBT/N/ARE/703, G/TBT/N/BHR/780, G/TBT/N/KWT/764, G/TBT/N/OMN/603, G/TBT/N/QAT/754, G/TBT/N/SAU/1437, G/TBT/N/YEM/351")</f>
        <v xml:space="preserve"> G/TBT/N/ARE/703, G/TBT/N/BHR/780, G/TBT/N/KWT/764, G/TBT/N/OMN/603, G/TBT/N/QAT/754, G/TBT/N/SAU/1437, G/TBT/N/YEM/351</v>
      </c>
      <c r="E403" s="8" t="s">
        <v>1920</v>
      </c>
      <c r="F403" s="8" t="s">
        <v>1921</v>
      </c>
      <c r="G403" s="8" t="s">
        <v>42</v>
      </c>
      <c r="H403" s="8" t="s">
        <v>337</v>
      </c>
      <c r="I403" s="8" t="s">
        <v>1415</v>
      </c>
      <c r="J403" s="8" t="s">
        <v>42</v>
      </c>
      <c r="K403" s="8" t="s">
        <v>42</v>
      </c>
      <c r="L403" s="6"/>
      <c r="M403" s="7">
        <v>46235</v>
      </c>
      <c r="N403" s="7" t="s">
        <v>76</v>
      </c>
      <c r="O403" s="7" t="s">
        <v>76</v>
      </c>
      <c r="P403" s="6" t="s">
        <v>44</v>
      </c>
      <c r="Q403" s="8" t="s">
        <v>1923</v>
      </c>
      <c r="R403" t="str">
        <f t="shared" ref="R403:R409" si="5">HYPERLINK("https://docs.wto.org/imrd/directdoc.asp?DDFDocuments/t/G/TBTN26/ARE703.docx", "https://docs.wto.org/imrd/directdoc.asp?DDFDocuments/t/G/TBTN26/ARE703.docx")</f>
        <v>https://docs.wto.org/imrd/directdoc.asp?DDFDocuments/t/G/TBTN26/ARE703.docx</v>
      </c>
      <c r="S403" t="str">
        <f t="shared" ref="S403:S409" si="6">HYPERLINK("https://docs.wto.org/imrd/directdoc.asp?DDFDocuments/u/G/TBTN26/ARE703.docx", "https://docs.wto.org/imrd/directdoc.asp?DDFDocuments/u/G/TBTN26/ARE703.docx")</f>
        <v>https://docs.wto.org/imrd/directdoc.asp?DDFDocuments/u/G/TBTN26/ARE703.docx</v>
      </c>
      <c r="T403" t="str">
        <f t="shared" ref="T403:T409" si="7">HYPERLINK("https://docs.wto.org/imrd/directdoc.asp?DDFDocuments/v/G/TBTN26/ARE703.docx", "https://docs.wto.org/imrd/directdoc.asp?DDFDocuments/v/G/TBTN26/ARE703.docx")</f>
        <v>https://docs.wto.org/imrd/directdoc.asp?DDFDocuments/v/G/TBTN26/ARE703.docx</v>
      </c>
      <c r="U403" t="s">
        <v>46</v>
      </c>
      <c r="V403" t="s">
        <v>47</v>
      </c>
      <c r="W403" t="s">
        <v>47</v>
      </c>
      <c r="X403" t="s">
        <v>47</v>
      </c>
      <c r="Y403" t="s">
        <v>47</v>
      </c>
      <c r="Z403" t="s">
        <v>47</v>
      </c>
      <c r="AA403" t="s">
        <v>47</v>
      </c>
      <c r="AB403" s="2" t="s">
        <v>42</v>
      </c>
      <c r="AC403" t="s">
        <v>42</v>
      </c>
      <c r="AD403" t="s">
        <v>42</v>
      </c>
      <c r="AE403" t="s">
        <v>42</v>
      </c>
      <c r="AF403" t="s">
        <v>42</v>
      </c>
      <c r="AG403" t="s">
        <v>42</v>
      </c>
      <c r="AH403" s="2" t="s">
        <v>42</v>
      </c>
    </row>
    <row r="404" spans="1:34" ht="75" x14ac:dyDescent="0.25">
      <c r="A404" s="8" t="s">
        <v>1922</v>
      </c>
      <c r="B404" s="6" t="s">
        <v>1173</v>
      </c>
      <c r="C404" s="7">
        <v>46175</v>
      </c>
      <c r="D404" s="9" t="str">
        <f t="shared" si="4"/>
        <v xml:space="preserve"> G/TBT/N/ARE/703, G/TBT/N/BHR/780, G/TBT/N/KWT/764, G/TBT/N/OMN/603, G/TBT/N/QAT/754, G/TBT/N/SAU/1437, G/TBT/N/YEM/351</v>
      </c>
      <c r="E404" s="8" t="s">
        <v>1920</v>
      </c>
      <c r="F404" s="8" t="s">
        <v>1921</v>
      </c>
      <c r="G404" s="8" t="s">
        <v>42</v>
      </c>
      <c r="H404" s="8" t="s">
        <v>337</v>
      </c>
      <c r="I404" s="8" t="s">
        <v>1415</v>
      </c>
      <c r="J404" s="8" t="s">
        <v>42</v>
      </c>
      <c r="K404" s="8" t="s">
        <v>42</v>
      </c>
      <c r="L404" s="6"/>
      <c r="M404" s="7">
        <v>46235</v>
      </c>
      <c r="N404" s="7" t="s">
        <v>76</v>
      </c>
      <c r="O404" s="7" t="s">
        <v>76</v>
      </c>
      <c r="P404" s="6" t="s">
        <v>44</v>
      </c>
      <c r="Q404" s="8" t="s">
        <v>1923</v>
      </c>
      <c r="R404" t="str">
        <f t="shared" si="5"/>
        <v>https://docs.wto.org/imrd/directdoc.asp?DDFDocuments/t/G/TBTN26/ARE703.docx</v>
      </c>
      <c r="S404" t="str">
        <f t="shared" si="6"/>
        <v>https://docs.wto.org/imrd/directdoc.asp?DDFDocuments/u/G/TBTN26/ARE703.docx</v>
      </c>
      <c r="T404" t="str">
        <f t="shared" si="7"/>
        <v>https://docs.wto.org/imrd/directdoc.asp?DDFDocuments/v/G/TBTN26/ARE703.docx</v>
      </c>
      <c r="U404" t="s">
        <v>46</v>
      </c>
      <c r="V404" t="s">
        <v>47</v>
      </c>
      <c r="W404" t="s">
        <v>47</v>
      </c>
      <c r="X404" t="s">
        <v>47</v>
      </c>
      <c r="Y404" t="s">
        <v>47</v>
      </c>
      <c r="Z404" t="s">
        <v>47</v>
      </c>
      <c r="AA404" t="s">
        <v>47</v>
      </c>
      <c r="AB404" s="2" t="s">
        <v>42</v>
      </c>
      <c r="AC404" t="s">
        <v>42</v>
      </c>
      <c r="AD404" t="s">
        <v>42</v>
      </c>
      <c r="AE404" t="s">
        <v>42</v>
      </c>
      <c r="AF404" t="s">
        <v>42</v>
      </c>
      <c r="AG404" t="s">
        <v>42</v>
      </c>
      <c r="AH404" s="2" t="s">
        <v>42</v>
      </c>
    </row>
    <row r="405" spans="1:34" ht="75" x14ac:dyDescent="0.25">
      <c r="A405" s="8" t="s">
        <v>1922</v>
      </c>
      <c r="B405" s="6" t="s">
        <v>1174</v>
      </c>
      <c r="C405" s="7">
        <v>46175</v>
      </c>
      <c r="D405" s="9" t="str">
        <f t="shared" si="4"/>
        <v xml:space="preserve"> G/TBT/N/ARE/703, G/TBT/N/BHR/780, G/TBT/N/KWT/764, G/TBT/N/OMN/603, G/TBT/N/QAT/754, G/TBT/N/SAU/1437, G/TBT/N/YEM/351</v>
      </c>
      <c r="E405" s="8" t="s">
        <v>1920</v>
      </c>
      <c r="F405" s="8" t="s">
        <v>1921</v>
      </c>
      <c r="G405" s="8" t="s">
        <v>42</v>
      </c>
      <c r="H405" s="8" t="s">
        <v>337</v>
      </c>
      <c r="I405" s="8" t="s">
        <v>1415</v>
      </c>
      <c r="J405" s="8" t="s">
        <v>42</v>
      </c>
      <c r="K405" s="8" t="s">
        <v>42</v>
      </c>
      <c r="L405" s="6"/>
      <c r="M405" s="7">
        <v>46235</v>
      </c>
      <c r="N405" s="7" t="s">
        <v>76</v>
      </c>
      <c r="O405" s="7" t="s">
        <v>76</v>
      </c>
      <c r="P405" s="6" t="s">
        <v>44</v>
      </c>
      <c r="Q405" s="8" t="s">
        <v>1923</v>
      </c>
      <c r="R405" t="str">
        <f t="shared" si="5"/>
        <v>https://docs.wto.org/imrd/directdoc.asp?DDFDocuments/t/G/TBTN26/ARE703.docx</v>
      </c>
      <c r="S405" t="str">
        <f t="shared" si="6"/>
        <v>https://docs.wto.org/imrd/directdoc.asp?DDFDocuments/u/G/TBTN26/ARE703.docx</v>
      </c>
      <c r="T405" t="str">
        <f t="shared" si="7"/>
        <v>https://docs.wto.org/imrd/directdoc.asp?DDFDocuments/v/G/TBTN26/ARE703.docx</v>
      </c>
      <c r="U405" t="s">
        <v>46</v>
      </c>
      <c r="V405" t="s">
        <v>47</v>
      </c>
      <c r="W405" t="s">
        <v>47</v>
      </c>
      <c r="X405" t="s">
        <v>47</v>
      </c>
      <c r="Y405" t="s">
        <v>47</v>
      </c>
      <c r="Z405" t="s">
        <v>47</v>
      </c>
      <c r="AA405" t="s">
        <v>47</v>
      </c>
      <c r="AB405" s="2" t="s">
        <v>42</v>
      </c>
      <c r="AC405" t="s">
        <v>42</v>
      </c>
      <c r="AD405" t="s">
        <v>42</v>
      </c>
      <c r="AE405" t="s">
        <v>42</v>
      </c>
      <c r="AF405" t="s">
        <v>42</v>
      </c>
      <c r="AG405" t="s">
        <v>42</v>
      </c>
      <c r="AH405" s="2" t="s">
        <v>42</v>
      </c>
    </row>
    <row r="406" spans="1:34" ht="75" x14ac:dyDescent="0.25">
      <c r="A406" s="8" t="s">
        <v>1922</v>
      </c>
      <c r="B406" s="6" t="s">
        <v>1175</v>
      </c>
      <c r="C406" s="7">
        <v>46175</v>
      </c>
      <c r="D406" s="9" t="str">
        <f t="shared" si="4"/>
        <v xml:space="preserve"> G/TBT/N/ARE/703, G/TBT/N/BHR/780, G/TBT/N/KWT/764, G/TBT/N/OMN/603, G/TBT/N/QAT/754, G/TBT/N/SAU/1437, G/TBT/N/YEM/351</v>
      </c>
      <c r="E406" s="8" t="s">
        <v>1920</v>
      </c>
      <c r="F406" s="8" t="s">
        <v>1921</v>
      </c>
      <c r="G406" s="8" t="s">
        <v>42</v>
      </c>
      <c r="H406" s="8" t="s">
        <v>337</v>
      </c>
      <c r="I406" s="8" t="s">
        <v>1415</v>
      </c>
      <c r="J406" s="8" t="s">
        <v>42</v>
      </c>
      <c r="K406" s="8" t="s">
        <v>42</v>
      </c>
      <c r="L406" s="6"/>
      <c r="M406" s="7">
        <v>46235</v>
      </c>
      <c r="N406" s="7" t="s">
        <v>76</v>
      </c>
      <c r="O406" s="7" t="s">
        <v>76</v>
      </c>
      <c r="P406" s="6" t="s">
        <v>44</v>
      </c>
      <c r="Q406" s="8" t="s">
        <v>1923</v>
      </c>
      <c r="R406" t="str">
        <f t="shared" si="5"/>
        <v>https://docs.wto.org/imrd/directdoc.asp?DDFDocuments/t/G/TBTN26/ARE703.docx</v>
      </c>
      <c r="S406" t="str">
        <f t="shared" si="6"/>
        <v>https://docs.wto.org/imrd/directdoc.asp?DDFDocuments/u/G/TBTN26/ARE703.docx</v>
      </c>
      <c r="T406" t="str">
        <f t="shared" si="7"/>
        <v>https://docs.wto.org/imrd/directdoc.asp?DDFDocuments/v/G/TBTN26/ARE703.docx</v>
      </c>
      <c r="U406" t="s">
        <v>46</v>
      </c>
      <c r="V406" t="s">
        <v>47</v>
      </c>
      <c r="W406" t="s">
        <v>47</v>
      </c>
      <c r="X406" t="s">
        <v>47</v>
      </c>
      <c r="Y406" t="s">
        <v>47</v>
      </c>
      <c r="Z406" t="s">
        <v>47</v>
      </c>
      <c r="AA406" t="s">
        <v>47</v>
      </c>
      <c r="AB406" s="2" t="s">
        <v>42</v>
      </c>
      <c r="AC406" t="s">
        <v>42</v>
      </c>
      <c r="AD406" t="s">
        <v>42</v>
      </c>
      <c r="AE406" t="s">
        <v>42</v>
      </c>
      <c r="AF406" t="s">
        <v>42</v>
      </c>
      <c r="AG406" t="s">
        <v>42</v>
      </c>
      <c r="AH406" s="2" t="s">
        <v>42</v>
      </c>
    </row>
    <row r="407" spans="1:34" ht="75" x14ac:dyDescent="0.25">
      <c r="A407" s="8" t="s">
        <v>1922</v>
      </c>
      <c r="B407" s="6" t="s">
        <v>1176</v>
      </c>
      <c r="C407" s="7">
        <v>46175</v>
      </c>
      <c r="D407" s="9" t="str">
        <f t="shared" si="4"/>
        <v xml:space="preserve"> G/TBT/N/ARE/703, G/TBT/N/BHR/780, G/TBT/N/KWT/764, G/TBT/N/OMN/603, G/TBT/N/QAT/754, G/TBT/N/SAU/1437, G/TBT/N/YEM/351</v>
      </c>
      <c r="E407" s="8" t="s">
        <v>1920</v>
      </c>
      <c r="F407" s="8" t="s">
        <v>1921</v>
      </c>
      <c r="G407" s="8" t="s">
        <v>42</v>
      </c>
      <c r="H407" s="8" t="s">
        <v>337</v>
      </c>
      <c r="I407" s="8" t="s">
        <v>1415</v>
      </c>
      <c r="J407" s="8" t="s">
        <v>42</v>
      </c>
      <c r="K407" s="8" t="s">
        <v>42</v>
      </c>
      <c r="L407" s="6"/>
      <c r="M407" s="7">
        <v>46235</v>
      </c>
      <c r="N407" s="7" t="s">
        <v>76</v>
      </c>
      <c r="O407" s="7" t="s">
        <v>76</v>
      </c>
      <c r="P407" s="6" t="s">
        <v>44</v>
      </c>
      <c r="Q407" s="8" t="s">
        <v>1923</v>
      </c>
      <c r="R407" t="str">
        <f t="shared" si="5"/>
        <v>https://docs.wto.org/imrd/directdoc.asp?DDFDocuments/t/G/TBTN26/ARE703.docx</v>
      </c>
      <c r="S407" t="str">
        <f t="shared" si="6"/>
        <v>https://docs.wto.org/imrd/directdoc.asp?DDFDocuments/u/G/TBTN26/ARE703.docx</v>
      </c>
      <c r="T407" t="str">
        <f t="shared" si="7"/>
        <v>https://docs.wto.org/imrd/directdoc.asp?DDFDocuments/v/G/TBTN26/ARE703.docx</v>
      </c>
      <c r="U407" t="s">
        <v>46</v>
      </c>
      <c r="V407" t="s">
        <v>47</v>
      </c>
      <c r="W407" t="s">
        <v>47</v>
      </c>
      <c r="X407" t="s">
        <v>47</v>
      </c>
      <c r="Y407" t="s">
        <v>47</v>
      </c>
      <c r="Z407" t="s">
        <v>47</v>
      </c>
      <c r="AA407" t="s">
        <v>47</v>
      </c>
      <c r="AB407" s="2" t="s">
        <v>42</v>
      </c>
      <c r="AC407" t="s">
        <v>42</v>
      </c>
      <c r="AD407" t="s">
        <v>42</v>
      </c>
      <c r="AE407" t="s">
        <v>42</v>
      </c>
      <c r="AF407" t="s">
        <v>42</v>
      </c>
      <c r="AG407" t="s">
        <v>42</v>
      </c>
      <c r="AH407" s="2" t="s">
        <v>42</v>
      </c>
    </row>
    <row r="408" spans="1:34" ht="75" x14ac:dyDescent="0.25">
      <c r="A408" s="8" t="s">
        <v>1922</v>
      </c>
      <c r="B408" s="6" t="s">
        <v>386</v>
      </c>
      <c r="C408" s="7">
        <v>46175</v>
      </c>
      <c r="D408" s="9" t="str">
        <f t="shared" si="4"/>
        <v xml:space="preserve"> G/TBT/N/ARE/703, G/TBT/N/BHR/780, G/TBT/N/KWT/764, G/TBT/N/OMN/603, G/TBT/N/QAT/754, G/TBT/N/SAU/1437, G/TBT/N/YEM/351</v>
      </c>
      <c r="E408" s="8" t="s">
        <v>1920</v>
      </c>
      <c r="F408" s="8" t="s">
        <v>1921</v>
      </c>
      <c r="G408" s="8" t="s">
        <v>42</v>
      </c>
      <c r="H408" s="8" t="s">
        <v>337</v>
      </c>
      <c r="I408" s="8" t="s">
        <v>1415</v>
      </c>
      <c r="J408" s="8" t="s">
        <v>42</v>
      </c>
      <c r="K408" s="8" t="s">
        <v>42</v>
      </c>
      <c r="L408" s="6"/>
      <c r="M408" s="7">
        <v>46235</v>
      </c>
      <c r="N408" s="7" t="s">
        <v>76</v>
      </c>
      <c r="O408" s="7" t="s">
        <v>76</v>
      </c>
      <c r="P408" s="6" t="s">
        <v>44</v>
      </c>
      <c r="Q408" s="8" t="s">
        <v>1923</v>
      </c>
      <c r="R408" t="str">
        <f t="shared" si="5"/>
        <v>https://docs.wto.org/imrd/directdoc.asp?DDFDocuments/t/G/TBTN26/ARE703.docx</v>
      </c>
      <c r="S408" t="str">
        <f t="shared" si="6"/>
        <v>https://docs.wto.org/imrd/directdoc.asp?DDFDocuments/u/G/TBTN26/ARE703.docx</v>
      </c>
      <c r="T408" t="str">
        <f t="shared" si="7"/>
        <v>https://docs.wto.org/imrd/directdoc.asp?DDFDocuments/v/G/TBTN26/ARE703.docx</v>
      </c>
      <c r="U408" t="s">
        <v>46</v>
      </c>
      <c r="V408" t="s">
        <v>47</v>
      </c>
      <c r="W408" t="s">
        <v>47</v>
      </c>
      <c r="X408" t="s">
        <v>47</v>
      </c>
      <c r="Y408" t="s">
        <v>47</v>
      </c>
      <c r="Z408" t="s">
        <v>47</v>
      </c>
      <c r="AA408" t="s">
        <v>47</v>
      </c>
      <c r="AB408" s="2" t="s">
        <v>42</v>
      </c>
      <c r="AC408" t="s">
        <v>42</v>
      </c>
      <c r="AD408" t="s">
        <v>42</v>
      </c>
      <c r="AE408" t="s">
        <v>42</v>
      </c>
      <c r="AF408" t="s">
        <v>42</v>
      </c>
      <c r="AG408" t="s">
        <v>42</v>
      </c>
      <c r="AH408" s="2" t="s">
        <v>42</v>
      </c>
    </row>
    <row r="409" spans="1:34" ht="75" x14ac:dyDescent="0.25">
      <c r="A409" s="8" t="s">
        <v>1922</v>
      </c>
      <c r="B409" s="6" t="s">
        <v>1177</v>
      </c>
      <c r="C409" s="7">
        <v>46175</v>
      </c>
      <c r="D409" s="9" t="str">
        <f t="shared" si="4"/>
        <v xml:space="preserve"> G/TBT/N/ARE/703, G/TBT/N/BHR/780, G/TBT/N/KWT/764, G/TBT/N/OMN/603, G/TBT/N/QAT/754, G/TBT/N/SAU/1437, G/TBT/N/YEM/351</v>
      </c>
      <c r="E409" s="8" t="s">
        <v>1920</v>
      </c>
      <c r="F409" s="8" t="s">
        <v>1921</v>
      </c>
      <c r="G409" s="8" t="s">
        <v>42</v>
      </c>
      <c r="H409" s="8" t="s">
        <v>337</v>
      </c>
      <c r="I409" s="8" t="s">
        <v>1415</v>
      </c>
      <c r="J409" s="8" t="s">
        <v>42</v>
      </c>
      <c r="K409" s="8" t="s">
        <v>42</v>
      </c>
      <c r="L409" s="6"/>
      <c r="M409" s="7">
        <v>46235</v>
      </c>
      <c r="N409" s="7" t="s">
        <v>76</v>
      </c>
      <c r="O409" s="7" t="s">
        <v>76</v>
      </c>
      <c r="P409" s="6" t="s">
        <v>44</v>
      </c>
      <c r="Q409" s="8" t="s">
        <v>1923</v>
      </c>
      <c r="R409" t="str">
        <f t="shared" si="5"/>
        <v>https://docs.wto.org/imrd/directdoc.asp?DDFDocuments/t/G/TBTN26/ARE703.docx</v>
      </c>
      <c r="S409" t="str">
        <f t="shared" si="6"/>
        <v>https://docs.wto.org/imrd/directdoc.asp?DDFDocuments/u/G/TBTN26/ARE703.docx</v>
      </c>
      <c r="T409" t="str">
        <f t="shared" si="7"/>
        <v>https://docs.wto.org/imrd/directdoc.asp?DDFDocuments/v/G/TBTN26/ARE703.docx</v>
      </c>
      <c r="U409" t="s">
        <v>46</v>
      </c>
      <c r="V409" t="s">
        <v>47</v>
      </c>
      <c r="W409" t="s">
        <v>47</v>
      </c>
      <c r="X409" t="s">
        <v>47</v>
      </c>
      <c r="Y409" t="s">
        <v>47</v>
      </c>
      <c r="Z409" t="s">
        <v>47</v>
      </c>
      <c r="AA409" t="s">
        <v>47</v>
      </c>
      <c r="AB409" s="2" t="s">
        <v>42</v>
      </c>
      <c r="AC409" t="s">
        <v>42</v>
      </c>
      <c r="AD409" t="s">
        <v>42</v>
      </c>
      <c r="AE409" t="s">
        <v>42</v>
      </c>
      <c r="AF409" t="s">
        <v>42</v>
      </c>
      <c r="AG409" t="s">
        <v>42</v>
      </c>
      <c r="AH409" s="2" t="s">
        <v>42</v>
      </c>
    </row>
    <row r="410" spans="1:34" ht="30" x14ac:dyDescent="0.25">
      <c r="A410" s="8" t="s">
        <v>1687</v>
      </c>
      <c r="B410" s="6" t="s">
        <v>192</v>
      </c>
      <c r="C410" s="7">
        <v>46175</v>
      </c>
      <c r="D410" s="9" t="str">
        <f>HYPERLINK("https://www.epingalert.org/en/Search?viewData= G/TBT/N/BDI/773, G/TBT/N/KEN/2063, G/TBT/N/RWA/1430, G/TBT/N/TZA/1610, G/TBT/N/UGA/2386"," G/TBT/N/BDI/773, G/TBT/N/KEN/2063, G/TBT/N/RWA/1430, G/TBT/N/TZA/1610, G/TBT/N/UGA/2386")</f>
        <v xml:space="preserve"> G/TBT/N/BDI/773, G/TBT/N/KEN/2063, G/TBT/N/RWA/1430, G/TBT/N/TZA/1610, G/TBT/N/UGA/2386</v>
      </c>
      <c r="E410" s="8" t="s">
        <v>1924</v>
      </c>
      <c r="F410" s="8" t="s">
        <v>1925</v>
      </c>
      <c r="G410" s="8" t="s">
        <v>1032</v>
      </c>
      <c r="H410" s="8" t="s">
        <v>131</v>
      </c>
      <c r="I410" s="8" t="s">
        <v>1689</v>
      </c>
      <c r="J410" s="8" t="s">
        <v>42</v>
      </c>
      <c r="K410" s="8" t="s">
        <v>42</v>
      </c>
      <c r="L410" s="6"/>
      <c r="M410" s="7">
        <v>46235</v>
      </c>
      <c r="N410" s="7" t="s">
        <v>76</v>
      </c>
      <c r="O410" s="7" t="s">
        <v>76</v>
      </c>
      <c r="P410" s="6" t="s">
        <v>44</v>
      </c>
      <c r="Q410" s="8" t="s">
        <v>1926</v>
      </c>
      <c r="R410" t="str">
        <f>HYPERLINK("https://docs.wto.org/imrd/directdoc.asp?DDFDocuments/t/G/TBTN26/BDI773.docx", "https://docs.wto.org/imrd/directdoc.asp?DDFDocuments/t/G/TBTN26/BDI773.docx")</f>
        <v>https://docs.wto.org/imrd/directdoc.asp?DDFDocuments/t/G/TBTN26/BDI773.docx</v>
      </c>
      <c r="S410" t="str">
        <f>HYPERLINK("https://docs.wto.org/imrd/directdoc.asp?DDFDocuments/u/G/TBTN26/BDI773.docx", "https://docs.wto.org/imrd/directdoc.asp?DDFDocuments/u/G/TBTN26/BDI773.docx")</f>
        <v>https://docs.wto.org/imrd/directdoc.asp?DDFDocuments/u/G/TBTN26/BDI773.docx</v>
      </c>
      <c r="T410" t="str">
        <f>HYPERLINK("https://docs.wto.org/imrd/directdoc.asp?DDFDocuments/v/G/TBTN26/BDI773.docx", "https://docs.wto.org/imrd/directdoc.asp?DDFDocuments/v/G/TBTN26/BDI773.docx")</f>
        <v>https://docs.wto.org/imrd/directdoc.asp?DDFDocuments/v/G/TBTN26/BDI773.docx</v>
      </c>
      <c r="U410" t="s">
        <v>47</v>
      </c>
      <c r="V410" t="s">
        <v>47</v>
      </c>
      <c r="W410" t="s">
        <v>46</v>
      </c>
      <c r="X410" t="s">
        <v>47</v>
      </c>
      <c r="Y410" t="s">
        <v>47</v>
      </c>
      <c r="Z410" t="s">
        <v>47</v>
      </c>
      <c r="AA410" t="s">
        <v>47</v>
      </c>
      <c r="AB410" s="2" t="s">
        <v>1927</v>
      </c>
      <c r="AC410" t="s">
        <v>42</v>
      </c>
      <c r="AD410" t="s">
        <v>42</v>
      </c>
      <c r="AE410" t="s">
        <v>42</v>
      </c>
      <c r="AF410" t="s">
        <v>42</v>
      </c>
      <c r="AG410" t="s">
        <v>42</v>
      </c>
      <c r="AH410" s="2" t="s">
        <v>42</v>
      </c>
    </row>
    <row r="411" spans="1:34" ht="30" x14ac:dyDescent="0.25">
      <c r="A411" s="8" t="s">
        <v>1687</v>
      </c>
      <c r="B411" s="6" t="s">
        <v>69</v>
      </c>
      <c r="C411" s="7">
        <v>46175</v>
      </c>
      <c r="D411" s="9" t="str">
        <f>HYPERLINK("https://www.epingalert.org/en/Search?viewData= G/TBT/N/BDI/773, G/TBT/N/KEN/2063, G/TBT/N/RWA/1430, G/TBT/N/TZA/1610, G/TBT/N/UGA/2386"," G/TBT/N/BDI/773, G/TBT/N/KEN/2063, G/TBT/N/RWA/1430, G/TBT/N/TZA/1610, G/TBT/N/UGA/2386")</f>
        <v xml:space="preserve"> G/TBT/N/BDI/773, G/TBT/N/KEN/2063, G/TBT/N/RWA/1430, G/TBT/N/TZA/1610, G/TBT/N/UGA/2386</v>
      </c>
      <c r="E411" s="8" t="s">
        <v>1924</v>
      </c>
      <c r="F411" s="8" t="s">
        <v>1925</v>
      </c>
      <c r="G411" s="8" t="s">
        <v>1032</v>
      </c>
      <c r="H411" s="8" t="s">
        <v>131</v>
      </c>
      <c r="I411" s="8" t="s">
        <v>1689</v>
      </c>
      <c r="J411" s="8" t="s">
        <v>42</v>
      </c>
      <c r="K411" s="8" t="s">
        <v>42</v>
      </c>
      <c r="L411" s="6"/>
      <c r="M411" s="7">
        <v>46235</v>
      </c>
      <c r="N411" s="7" t="s">
        <v>76</v>
      </c>
      <c r="O411" s="7" t="s">
        <v>76</v>
      </c>
      <c r="P411" s="6" t="s">
        <v>44</v>
      </c>
      <c r="Q411" s="8" t="s">
        <v>1926</v>
      </c>
      <c r="R411" t="str">
        <f>HYPERLINK("https://docs.wto.org/imrd/directdoc.asp?DDFDocuments/t/G/TBTN26/BDI773.docx", "https://docs.wto.org/imrd/directdoc.asp?DDFDocuments/t/G/TBTN26/BDI773.docx")</f>
        <v>https://docs.wto.org/imrd/directdoc.asp?DDFDocuments/t/G/TBTN26/BDI773.docx</v>
      </c>
      <c r="S411" t="str">
        <f>HYPERLINK("https://docs.wto.org/imrd/directdoc.asp?DDFDocuments/u/G/TBTN26/BDI773.docx", "https://docs.wto.org/imrd/directdoc.asp?DDFDocuments/u/G/TBTN26/BDI773.docx")</f>
        <v>https://docs.wto.org/imrd/directdoc.asp?DDFDocuments/u/G/TBTN26/BDI773.docx</v>
      </c>
      <c r="T411" t="str">
        <f>HYPERLINK("https://docs.wto.org/imrd/directdoc.asp?DDFDocuments/v/G/TBTN26/BDI773.docx", "https://docs.wto.org/imrd/directdoc.asp?DDFDocuments/v/G/TBTN26/BDI773.docx")</f>
        <v>https://docs.wto.org/imrd/directdoc.asp?DDFDocuments/v/G/TBTN26/BDI773.docx</v>
      </c>
      <c r="U411" t="s">
        <v>47</v>
      </c>
      <c r="V411" t="s">
        <v>47</v>
      </c>
      <c r="W411" t="s">
        <v>46</v>
      </c>
      <c r="X411" t="s">
        <v>47</v>
      </c>
      <c r="Y411" t="s">
        <v>47</v>
      </c>
      <c r="Z411" t="s">
        <v>47</v>
      </c>
      <c r="AA411" t="s">
        <v>47</v>
      </c>
      <c r="AB411" s="2" t="s">
        <v>1927</v>
      </c>
      <c r="AC411" t="s">
        <v>42</v>
      </c>
      <c r="AD411" t="s">
        <v>42</v>
      </c>
      <c r="AE411" t="s">
        <v>42</v>
      </c>
      <c r="AF411" t="s">
        <v>42</v>
      </c>
      <c r="AG411" t="s">
        <v>42</v>
      </c>
      <c r="AH411" s="2" t="s">
        <v>42</v>
      </c>
    </row>
    <row r="412" spans="1:34" ht="30" x14ac:dyDescent="0.25">
      <c r="A412" s="8" t="s">
        <v>1687</v>
      </c>
      <c r="B412" s="6" t="s">
        <v>201</v>
      </c>
      <c r="C412" s="7">
        <v>46175</v>
      </c>
      <c r="D412" s="9" t="str">
        <f>HYPERLINK("https://www.epingalert.org/en/Search?viewData= G/TBT/N/BDI/773, G/TBT/N/KEN/2063, G/TBT/N/RWA/1430, G/TBT/N/TZA/1610, G/TBT/N/UGA/2386"," G/TBT/N/BDI/773, G/TBT/N/KEN/2063, G/TBT/N/RWA/1430, G/TBT/N/TZA/1610, G/TBT/N/UGA/2386")</f>
        <v xml:space="preserve"> G/TBT/N/BDI/773, G/TBT/N/KEN/2063, G/TBT/N/RWA/1430, G/TBT/N/TZA/1610, G/TBT/N/UGA/2386</v>
      </c>
      <c r="E412" s="8" t="s">
        <v>1924</v>
      </c>
      <c r="F412" s="8" t="s">
        <v>1925</v>
      </c>
      <c r="G412" s="8" t="s">
        <v>1032</v>
      </c>
      <c r="H412" s="8" t="s">
        <v>131</v>
      </c>
      <c r="I412" s="8" t="s">
        <v>1689</v>
      </c>
      <c r="J412" s="8" t="s">
        <v>42</v>
      </c>
      <c r="K412" s="8" t="s">
        <v>42</v>
      </c>
      <c r="L412" s="6"/>
      <c r="M412" s="7">
        <v>46235</v>
      </c>
      <c r="N412" s="7" t="s">
        <v>76</v>
      </c>
      <c r="O412" s="7" t="s">
        <v>76</v>
      </c>
      <c r="P412" s="6" t="s">
        <v>44</v>
      </c>
      <c r="Q412" s="8" t="s">
        <v>1926</v>
      </c>
      <c r="R412" t="str">
        <f>HYPERLINK("https://docs.wto.org/imrd/directdoc.asp?DDFDocuments/t/G/TBTN26/BDI773.docx", "https://docs.wto.org/imrd/directdoc.asp?DDFDocuments/t/G/TBTN26/BDI773.docx")</f>
        <v>https://docs.wto.org/imrd/directdoc.asp?DDFDocuments/t/G/TBTN26/BDI773.docx</v>
      </c>
      <c r="S412" t="str">
        <f>HYPERLINK("https://docs.wto.org/imrd/directdoc.asp?DDFDocuments/u/G/TBTN26/BDI773.docx", "https://docs.wto.org/imrd/directdoc.asp?DDFDocuments/u/G/TBTN26/BDI773.docx")</f>
        <v>https://docs.wto.org/imrd/directdoc.asp?DDFDocuments/u/G/TBTN26/BDI773.docx</v>
      </c>
      <c r="T412" t="str">
        <f>HYPERLINK("https://docs.wto.org/imrd/directdoc.asp?DDFDocuments/v/G/TBTN26/BDI773.docx", "https://docs.wto.org/imrd/directdoc.asp?DDFDocuments/v/G/TBTN26/BDI773.docx")</f>
        <v>https://docs.wto.org/imrd/directdoc.asp?DDFDocuments/v/G/TBTN26/BDI773.docx</v>
      </c>
      <c r="U412" t="s">
        <v>47</v>
      </c>
      <c r="V412" t="s">
        <v>47</v>
      </c>
      <c r="W412" t="s">
        <v>46</v>
      </c>
      <c r="X412" t="s">
        <v>47</v>
      </c>
      <c r="Y412" t="s">
        <v>47</v>
      </c>
      <c r="Z412" t="s">
        <v>47</v>
      </c>
      <c r="AA412" t="s">
        <v>47</v>
      </c>
      <c r="AB412" s="2" t="s">
        <v>1927</v>
      </c>
      <c r="AC412" t="s">
        <v>42</v>
      </c>
      <c r="AD412" t="s">
        <v>42</v>
      </c>
      <c r="AE412" t="s">
        <v>42</v>
      </c>
      <c r="AF412" t="s">
        <v>42</v>
      </c>
      <c r="AG412" t="s">
        <v>42</v>
      </c>
      <c r="AH412" s="2" t="s">
        <v>42</v>
      </c>
    </row>
    <row r="413" spans="1:34" ht="30" x14ac:dyDescent="0.25">
      <c r="A413" s="8" t="s">
        <v>1687</v>
      </c>
      <c r="B413" s="6" t="s">
        <v>202</v>
      </c>
      <c r="C413" s="7">
        <v>46175</v>
      </c>
      <c r="D413" s="9" t="str">
        <f>HYPERLINK("https://www.epingalert.org/en/Search?viewData= G/TBT/N/BDI/773, G/TBT/N/KEN/2063, G/TBT/N/RWA/1430, G/TBT/N/TZA/1610, G/TBT/N/UGA/2386"," G/TBT/N/BDI/773, G/TBT/N/KEN/2063, G/TBT/N/RWA/1430, G/TBT/N/TZA/1610, G/TBT/N/UGA/2386")</f>
        <v xml:space="preserve"> G/TBT/N/BDI/773, G/TBT/N/KEN/2063, G/TBT/N/RWA/1430, G/TBT/N/TZA/1610, G/TBT/N/UGA/2386</v>
      </c>
      <c r="E413" s="8" t="s">
        <v>1924</v>
      </c>
      <c r="F413" s="8" t="s">
        <v>1925</v>
      </c>
      <c r="G413" s="8" t="s">
        <v>1032</v>
      </c>
      <c r="H413" s="8" t="s">
        <v>131</v>
      </c>
      <c r="I413" s="8" t="s">
        <v>1689</v>
      </c>
      <c r="J413" s="8" t="s">
        <v>42</v>
      </c>
      <c r="K413" s="8" t="s">
        <v>42</v>
      </c>
      <c r="L413" s="6"/>
      <c r="M413" s="7">
        <v>46235</v>
      </c>
      <c r="N413" s="7" t="s">
        <v>76</v>
      </c>
      <c r="O413" s="7" t="s">
        <v>76</v>
      </c>
      <c r="P413" s="6" t="s">
        <v>44</v>
      </c>
      <c r="Q413" s="8" t="s">
        <v>1926</v>
      </c>
      <c r="R413" t="str">
        <f>HYPERLINK("https://docs.wto.org/imrd/directdoc.asp?DDFDocuments/t/G/TBTN26/BDI773.docx", "https://docs.wto.org/imrd/directdoc.asp?DDFDocuments/t/G/TBTN26/BDI773.docx")</f>
        <v>https://docs.wto.org/imrd/directdoc.asp?DDFDocuments/t/G/TBTN26/BDI773.docx</v>
      </c>
      <c r="S413" t="str">
        <f>HYPERLINK("https://docs.wto.org/imrd/directdoc.asp?DDFDocuments/u/G/TBTN26/BDI773.docx", "https://docs.wto.org/imrd/directdoc.asp?DDFDocuments/u/G/TBTN26/BDI773.docx")</f>
        <v>https://docs.wto.org/imrd/directdoc.asp?DDFDocuments/u/G/TBTN26/BDI773.docx</v>
      </c>
      <c r="T413" t="str">
        <f>HYPERLINK("https://docs.wto.org/imrd/directdoc.asp?DDFDocuments/v/G/TBTN26/BDI773.docx", "https://docs.wto.org/imrd/directdoc.asp?DDFDocuments/v/G/TBTN26/BDI773.docx")</f>
        <v>https://docs.wto.org/imrd/directdoc.asp?DDFDocuments/v/G/TBTN26/BDI773.docx</v>
      </c>
      <c r="U413" t="s">
        <v>47</v>
      </c>
      <c r="V413" t="s">
        <v>47</v>
      </c>
      <c r="W413" t="s">
        <v>46</v>
      </c>
      <c r="X413" t="s">
        <v>47</v>
      </c>
      <c r="Y413" t="s">
        <v>47</v>
      </c>
      <c r="Z413" t="s">
        <v>47</v>
      </c>
      <c r="AA413" t="s">
        <v>47</v>
      </c>
      <c r="AB413" s="2" t="s">
        <v>1927</v>
      </c>
      <c r="AC413" t="s">
        <v>42</v>
      </c>
      <c r="AD413" t="s">
        <v>42</v>
      </c>
      <c r="AE413" t="s">
        <v>42</v>
      </c>
      <c r="AF413" t="s">
        <v>42</v>
      </c>
      <c r="AG413" t="s">
        <v>42</v>
      </c>
      <c r="AH413" s="2" t="s">
        <v>42</v>
      </c>
    </row>
    <row r="414" spans="1:34" ht="30" x14ac:dyDescent="0.25">
      <c r="A414" s="8" t="s">
        <v>1687</v>
      </c>
      <c r="B414" s="6" t="s">
        <v>203</v>
      </c>
      <c r="C414" s="7">
        <v>46175</v>
      </c>
      <c r="D414" s="9" t="str">
        <f>HYPERLINK("https://www.epingalert.org/en/Search?viewData= G/TBT/N/BDI/773, G/TBT/N/KEN/2063, G/TBT/N/RWA/1430, G/TBT/N/TZA/1610, G/TBT/N/UGA/2386"," G/TBT/N/BDI/773, G/TBT/N/KEN/2063, G/TBT/N/RWA/1430, G/TBT/N/TZA/1610, G/TBT/N/UGA/2386")</f>
        <v xml:space="preserve"> G/TBT/N/BDI/773, G/TBT/N/KEN/2063, G/TBT/N/RWA/1430, G/TBT/N/TZA/1610, G/TBT/N/UGA/2386</v>
      </c>
      <c r="E414" s="8" t="s">
        <v>1924</v>
      </c>
      <c r="F414" s="8" t="s">
        <v>1925</v>
      </c>
      <c r="G414" s="8" t="s">
        <v>1032</v>
      </c>
      <c r="H414" s="8" t="s">
        <v>131</v>
      </c>
      <c r="I414" s="8" t="s">
        <v>1689</v>
      </c>
      <c r="J414" s="8" t="s">
        <v>42</v>
      </c>
      <c r="K414" s="8" t="s">
        <v>42</v>
      </c>
      <c r="L414" s="6"/>
      <c r="M414" s="7">
        <v>46235</v>
      </c>
      <c r="N414" s="7" t="s">
        <v>76</v>
      </c>
      <c r="O414" s="7" t="s">
        <v>76</v>
      </c>
      <c r="P414" s="6" t="s">
        <v>44</v>
      </c>
      <c r="Q414" s="8" t="s">
        <v>1926</v>
      </c>
      <c r="R414" t="str">
        <f>HYPERLINK("https://docs.wto.org/imrd/directdoc.asp?DDFDocuments/t/G/TBTN26/BDI773.docx", "https://docs.wto.org/imrd/directdoc.asp?DDFDocuments/t/G/TBTN26/BDI773.docx")</f>
        <v>https://docs.wto.org/imrd/directdoc.asp?DDFDocuments/t/G/TBTN26/BDI773.docx</v>
      </c>
      <c r="S414" t="str">
        <f>HYPERLINK("https://docs.wto.org/imrd/directdoc.asp?DDFDocuments/u/G/TBTN26/BDI773.docx", "https://docs.wto.org/imrd/directdoc.asp?DDFDocuments/u/G/TBTN26/BDI773.docx")</f>
        <v>https://docs.wto.org/imrd/directdoc.asp?DDFDocuments/u/G/TBTN26/BDI773.docx</v>
      </c>
      <c r="T414" t="str">
        <f>HYPERLINK("https://docs.wto.org/imrd/directdoc.asp?DDFDocuments/v/G/TBTN26/BDI773.docx", "https://docs.wto.org/imrd/directdoc.asp?DDFDocuments/v/G/TBTN26/BDI773.docx")</f>
        <v>https://docs.wto.org/imrd/directdoc.asp?DDFDocuments/v/G/TBTN26/BDI773.docx</v>
      </c>
      <c r="U414" t="s">
        <v>47</v>
      </c>
      <c r="V414" t="s">
        <v>47</v>
      </c>
      <c r="W414" t="s">
        <v>46</v>
      </c>
      <c r="X414" t="s">
        <v>47</v>
      </c>
      <c r="Y414" t="s">
        <v>47</v>
      </c>
      <c r="Z414" t="s">
        <v>47</v>
      </c>
      <c r="AA414" t="s">
        <v>47</v>
      </c>
      <c r="AB414" s="2" t="s">
        <v>1927</v>
      </c>
      <c r="AC414" t="s">
        <v>42</v>
      </c>
      <c r="AD414" t="s">
        <v>42</v>
      </c>
      <c r="AE414" t="s">
        <v>42</v>
      </c>
      <c r="AF414" t="s">
        <v>42</v>
      </c>
      <c r="AG414" t="s">
        <v>42</v>
      </c>
      <c r="AH414" s="2" t="s">
        <v>42</v>
      </c>
    </row>
    <row r="415" spans="1:34" ht="30" x14ac:dyDescent="0.25">
      <c r="A415" s="8" t="s">
        <v>1687</v>
      </c>
      <c r="B415" s="6" t="s">
        <v>192</v>
      </c>
      <c r="C415" s="7">
        <v>46175</v>
      </c>
      <c r="D415" s="9" t="str">
        <f>HYPERLINK("https://www.epingalert.org/en/Search?viewData= G/TBT/N/BDI/774, G/TBT/N/KEN/2064, G/TBT/N/RWA/1431, G/TBT/N/TZA/1611, G/TBT/N/UGA/2387"," G/TBT/N/BDI/774, G/TBT/N/KEN/2064, G/TBT/N/RWA/1431, G/TBT/N/TZA/1611, G/TBT/N/UGA/2387")</f>
        <v xml:space="preserve"> G/TBT/N/BDI/774, G/TBT/N/KEN/2064, G/TBT/N/RWA/1431, G/TBT/N/TZA/1611, G/TBT/N/UGA/2387</v>
      </c>
      <c r="E415" s="8" t="s">
        <v>1928</v>
      </c>
      <c r="F415" s="8" t="s">
        <v>1929</v>
      </c>
      <c r="G415" s="8" t="s">
        <v>1032</v>
      </c>
      <c r="H415" s="8" t="s">
        <v>131</v>
      </c>
      <c r="I415" s="8" t="s">
        <v>1689</v>
      </c>
      <c r="J415" s="8" t="s">
        <v>42</v>
      </c>
      <c r="K415" s="8" t="s">
        <v>151</v>
      </c>
      <c r="L415" s="6"/>
      <c r="M415" s="7">
        <v>46235</v>
      </c>
      <c r="N415" s="7" t="s">
        <v>76</v>
      </c>
      <c r="O415" s="7" t="s">
        <v>76</v>
      </c>
      <c r="P415" s="6" t="s">
        <v>44</v>
      </c>
      <c r="Q415" s="8" t="s">
        <v>1930</v>
      </c>
      <c r="R415" t="str">
        <f>HYPERLINK("https://docs.wto.org/imrd/directdoc.asp?DDFDocuments/t/G/TBTN26/BDI774.docx", "https://docs.wto.org/imrd/directdoc.asp?DDFDocuments/t/G/TBTN26/BDI774.docx")</f>
        <v>https://docs.wto.org/imrd/directdoc.asp?DDFDocuments/t/G/TBTN26/BDI774.docx</v>
      </c>
      <c r="S415" t="str">
        <f>HYPERLINK("https://docs.wto.org/imrd/directdoc.asp?DDFDocuments/u/G/TBTN26/BDI774.docx", "https://docs.wto.org/imrd/directdoc.asp?DDFDocuments/u/G/TBTN26/BDI774.docx")</f>
        <v>https://docs.wto.org/imrd/directdoc.asp?DDFDocuments/u/G/TBTN26/BDI774.docx</v>
      </c>
      <c r="T415" t="str">
        <f>HYPERLINK("https://docs.wto.org/imrd/directdoc.asp?DDFDocuments/v/G/TBTN26/BDI774.docx", "https://docs.wto.org/imrd/directdoc.asp?DDFDocuments/v/G/TBTN26/BDI774.docx")</f>
        <v>https://docs.wto.org/imrd/directdoc.asp?DDFDocuments/v/G/TBTN26/BDI774.docx</v>
      </c>
      <c r="U415" t="s">
        <v>47</v>
      </c>
      <c r="V415" t="s">
        <v>47</v>
      </c>
      <c r="W415" t="s">
        <v>46</v>
      </c>
      <c r="X415" t="s">
        <v>47</v>
      </c>
      <c r="Y415" t="s">
        <v>47</v>
      </c>
      <c r="Z415" t="s">
        <v>47</v>
      </c>
      <c r="AA415" t="s">
        <v>47</v>
      </c>
      <c r="AB415" s="2" t="s">
        <v>1931</v>
      </c>
      <c r="AC415" t="s">
        <v>42</v>
      </c>
      <c r="AD415" t="s">
        <v>42</v>
      </c>
      <c r="AE415" t="s">
        <v>42</v>
      </c>
      <c r="AF415" t="s">
        <v>42</v>
      </c>
      <c r="AG415" t="s">
        <v>42</v>
      </c>
      <c r="AH415" s="2" t="s">
        <v>42</v>
      </c>
    </row>
    <row r="416" spans="1:34" ht="30" x14ac:dyDescent="0.25">
      <c r="A416" s="8" t="s">
        <v>1687</v>
      </c>
      <c r="B416" s="6" t="s">
        <v>69</v>
      </c>
      <c r="C416" s="7">
        <v>46175</v>
      </c>
      <c r="D416" s="9" t="str">
        <f>HYPERLINK("https://www.epingalert.org/en/Search?viewData= G/TBT/N/BDI/774, G/TBT/N/KEN/2064, G/TBT/N/RWA/1431, G/TBT/N/TZA/1611, G/TBT/N/UGA/2387"," G/TBT/N/BDI/774, G/TBT/N/KEN/2064, G/TBT/N/RWA/1431, G/TBT/N/TZA/1611, G/TBT/N/UGA/2387")</f>
        <v xml:space="preserve"> G/TBT/N/BDI/774, G/TBT/N/KEN/2064, G/TBT/N/RWA/1431, G/TBT/N/TZA/1611, G/TBT/N/UGA/2387</v>
      </c>
      <c r="E416" s="8" t="s">
        <v>1928</v>
      </c>
      <c r="F416" s="8" t="s">
        <v>1929</v>
      </c>
      <c r="G416" s="8" t="s">
        <v>1032</v>
      </c>
      <c r="H416" s="8" t="s">
        <v>131</v>
      </c>
      <c r="I416" s="8" t="s">
        <v>1689</v>
      </c>
      <c r="J416" s="8" t="s">
        <v>42</v>
      </c>
      <c r="K416" s="8" t="s">
        <v>151</v>
      </c>
      <c r="L416" s="6"/>
      <c r="M416" s="7">
        <v>46235</v>
      </c>
      <c r="N416" s="7" t="s">
        <v>76</v>
      </c>
      <c r="O416" s="7" t="s">
        <v>76</v>
      </c>
      <c r="P416" s="6" t="s">
        <v>44</v>
      </c>
      <c r="Q416" s="8" t="s">
        <v>1930</v>
      </c>
      <c r="R416" t="str">
        <f>HYPERLINK("https://docs.wto.org/imrd/directdoc.asp?DDFDocuments/t/G/TBTN26/BDI774.docx", "https://docs.wto.org/imrd/directdoc.asp?DDFDocuments/t/G/TBTN26/BDI774.docx")</f>
        <v>https://docs.wto.org/imrd/directdoc.asp?DDFDocuments/t/G/TBTN26/BDI774.docx</v>
      </c>
      <c r="S416" t="str">
        <f>HYPERLINK("https://docs.wto.org/imrd/directdoc.asp?DDFDocuments/u/G/TBTN26/BDI774.docx", "https://docs.wto.org/imrd/directdoc.asp?DDFDocuments/u/G/TBTN26/BDI774.docx")</f>
        <v>https://docs.wto.org/imrd/directdoc.asp?DDFDocuments/u/G/TBTN26/BDI774.docx</v>
      </c>
      <c r="T416" t="str">
        <f>HYPERLINK("https://docs.wto.org/imrd/directdoc.asp?DDFDocuments/v/G/TBTN26/BDI774.docx", "https://docs.wto.org/imrd/directdoc.asp?DDFDocuments/v/G/TBTN26/BDI774.docx")</f>
        <v>https://docs.wto.org/imrd/directdoc.asp?DDFDocuments/v/G/TBTN26/BDI774.docx</v>
      </c>
      <c r="U416" t="s">
        <v>47</v>
      </c>
      <c r="V416" t="s">
        <v>47</v>
      </c>
      <c r="W416" t="s">
        <v>46</v>
      </c>
      <c r="X416" t="s">
        <v>47</v>
      </c>
      <c r="Y416" t="s">
        <v>47</v>
      </c>
      <c r="Z416" t="s">
        <v>47</v>
      </c>
      <c r="AA416" t="s">
        <v>47</v>
      </c>
      <c r="AB416" s="2" t="s">
        <v>1931</v>
      </c>
      <c r="AC416" t="s">
        <v>42</v>
      </c>
      <c r="AD416" t="s">
        <v>42</v>
      </c>
      <c r="AE416" t="s">
        <v>42</v>
      </c>
      <c r="AF416" t="s">
        <v>42</v>
      </c>
      <c r="AG416" t="s">
        <v>42</v>
      </c>
      <c r="AH416" s="2" t="s">
        <v>42</v>
      </c>
    </row>
    <row r="417" spans="1:34" ht="30" x14ac:dyDescent="0.25">
      <c r="A417" s="8" t="s">
        <v>1687</v>
      </c>
      <c r="B417" s="6" t="s">
        <v>201</v>
      </c>
      <c r="C417" s="7">
        <v>46175</v>
      </c>
      <c r="D417" s="9" t="str">
        <f>HYPERLINK("https://www.epingalert.org/en/Search?viewData= G/TBT/N/BDI/774, G/TBT/N/KEN/2064, G/TBT/N/RWA/1431, G/TBT/N/TZA/1611, G/TBT/N/UGA/2387"," G/TBT/N/BDI/774, G/TBT/N/KEN/2064, G/TBT/N/RWA/1431, G/TBT/N/TZA/1611, G/TBT/N/UGA/2387")</f>
        <v xml:space="preserve"> G/TBT/N/BDI/774, G/TBT/N/KEN/2064, G/TBT/N/RWA/1431, G/TBT/N/TZA/1611, G/TBT/N/UGA/2387</v>
      </c>
      <c r="E417" s="8" t="s">
        <v>1928</v>
      </c>
      <c r="F417" s="8" t="s">
        <v>1929</v>
      </c>
      <c r="G417" s="8" t="s">
        <v>1032</v>
      </c>
      <c r="H417" s="8" t="s">
        <v>131</v>
      </c>
      <c r="I417" s="8" t="s">
        <v>1689</v>
      </c>
      <c r="J417" s="8" t="s">
        <v>42</v>
      </c>
      <c r="K417" s="8" t="s">
        <v>151</v>
      </c>
      <c r="L417" s="6"/>
      <c r="M417" s="7">
        <v>46235</v>
      </c>
      <c r="N417" s="7" t="s">
        <v>76</v>
      </c>
      <c r="O417" s="7" t="s">
        <v>76</v>
      </c>
      <c r="P417" s="6" t="s">
        <v>44</v>
      </c>
      <c r="Q417" s="8" t="s">
        <v>1930</v>
      </c>
      <c r="R417" t="str">
        <f>HYPERLINK("https://docs.wto.org/imrd/directdoc.asp?DDFDocuments/t/G/TBTN26/BDI774.docx", "https://docs.wto.org/imrd/directdoc.asp?DDFDocuments/t/G/TBTN26/BDI774.docx")</f>
        <v>https://docs.wto.org/imrd/directdoc.asp?DDFDocuments/t/G/TBTN26/BDI774.docx</v>
      </c>
      <c r="S417" t="str">
        <f>HYPERLINK("https://docs.wto.org/imrd/directdoc.asp?DDFDocuments/u/G/TBTN26/BDI774.docx", "https://docs.wto.org/imrd/directdoc.asp?DDFDocuments/u/G/TBTN26/BDI774.docx")</f>
        <v>https://docs.wto.org/imrd/directdoc.asp?DDFDocuments/u/G/TBTN26/BDI774.docx</v>
      </c>
      <c r="T417" t="str">
        <f>HYPERLINK("https://docs.wto.org/imrd/directdoc.asp?DDFDocuments/v/G/TBTN26/BDI774.docx", "https://docs.wto.org/imrd/directdoc.asp?DDFDocuments/v/G/TBTN26/BDI774.docx")</f>
        <v>https://docs.wto.org/imrd/directdoc.asp?DDFDocuments/v/G/TBTN26/BDI774.docx</v>
      </c>
      <c r="U417" t="s">
        <v>47</v>
      </c>
      <c r="V417" t="s">
        <v>47</v>
      </c>
      <c r="W417" t="s">
        <v>46</v>
      </c>
      <c r="X417" t="s">
        <v>47</v>
      </c>
      <c r="Y417" t="s">
        <v>47</v>
      </c>
      <c r="Z417" t="s">
        <v>47</v>
      </c>
      <c r="AA417" t="s">
        <v>47</v>
      </c>
      <c r="AB417" s="2" t="s">
        <v>1931</v>
      </c>
      <c r="AC417" t="s">
        <v>42</v>
      </c>
      <c r="AD417" t="s">
        <v>42</v>
      </c>
      <c r="AE417" t="s">
        <v>42</v>
      </c>
      <c r="AF417" t="s">
        <v>42</v>
      </c>
      <c r="AG417" t="s">
        <v>42</v>
      </c>
      <c r="AH417" s="2" t="s">
        <v>42</v>
      </c>
    </row>
    <row r="418" spans="1:34" ht="30" x14ac:dyDescent="0.25">
      <c r="A418" s="8" t="s">
        <v>1687</v>
      </c>
      <c r="B418" s="6" t="s">
        <v>202</v>
      </c>
      <c r="C418" s="7">
        <v>46175</v>
      </c>
      <c r="D418" s="9" t="str">
        <f>HYPERLINK("https://www.epingalert.org/en/Search?viewData= G/TBT/N/BDI/774, G/TBT/N/KEN/2064, G/TBT/N/RWA/1431, G/TBT/N/TZA/1611, G/TBT/N/UGA/2387"," G/TBT/N/BDI/774, G/TBT/N/KEN/2064, G/TBT/N/RWA/1431, G/TBT/N/TZA/1611, G/TBT/N/UGA/2387")</f>
        <v xml:space="preserve"> G/TBT/N/BDI/774, G/TBT/N/KEN/2064, G/TBT/N/RWA/1431, G/TBT/N/TZA/1611, G/TBT/N/UGA/2387</v>
      </c>
      <c r="E418" s="8" t="s">
        <v>1928</v>
      </c>
      <c r="F418" s="8" t="s">
        <v>1929</v>
      </c>
      <c r="G418" s="8" t="s">
        <v>1032</v>
      </c>
      <c r="H418" s="8" t="s">
        <v>131</v>
      </c>
      <c r="I418" s="8" t="s">
        <v>1689</v>
      </c>
      <c r="J418" s="8" t="s">
        <v>42</v>
      </c>
      <c r="K418" s="8" t="s">
        <v>151</v>
      </c>
      <c r="L418" s="6"/>
      <c r="M418" s="7">
        <v>46235</v>
      </c>
      <c r="N418" s="7" t="s">
        <v>76</v>
      </c>
      <c r="O418" s="7" t="s">
        <v>76</v>
      </c>
      <c r="P418" s="6" t="s">
        <v>44</v>
      </c>
      <c r="Q418" s="8" t="s">
        <v>1930</v>
      </c>
      <c r="R418" t="str">
        <f>HYPERLINK("https://docs.wto.org/imrd/directdoc.asp?DDFDocuments/t/G/TBTN26/BDI774.docx", "https://docs.wto.org/imrd/directdoc.asp?DDFDocuments/t/G/TBTN26/BDI774.docx")</f>
        <v>https://docs.wto.org/imrd/directdoc.asp?DDFDocuments/t/G/TBTN26/BDI774.docx</v>
      </c>
      <c r="S418" t="str">
        <f>HYPERLINK("https://docs.wto.org/imrd/directdoc.asp?DDFDocuments/u/G/TBTN26/BDI774.docx", "https://docs.wto.org/imrd/directdoc.asp?DDFDocuments/u/G/TBTN26/BDI774.docx")</f>
        <v>https://docs.wto.org/imrd/directdoc.asp?DDFDocuments/u/G/TBTN26/BDI774.docx</v>
      </c>
      <c r="T418" t="str">
        <f>HYPERLINK("https://docs.wto.org/imrd/directdoc.asp?DDFDocuments/v/G/TBTN26/BDI774.docx", "https://docs.wto.org/imrd/directdoc.asp?DDFDocuments/v/G/TBTN26/BDI774.docx")</f>
        <v>https://docs.wto.org/imrd/directdoc.asp?DDFDocuments/v/G/TBTN26/BDI774.docx</v>
      </c>
      <c r="U418" t="s">
        <v>47</v>
      </c>
      <c r="V418" t="s">
        <v>47</v>
      </c>
      <c r="W418" t="s">
        <v>46</v>
      </c>
      <c r="X418" t="s">
        <v>47</v>
      </c>
      <c r="Y418" t="s">
        <v>47</v>
      </c>
      <c r="Z418" t="s">
        <v>47</v>
      </c>
      <c r="AA418" t="s">
        <v>47</v>
      </c>
      <c r="AB418" s="2" t="s">
        <v>1931</v>
      </c>
      <c r="AC418" t="s">
        <v>42</v>
      </c>
      <c r="AD418" t="s">
        <v>42</v>
      </c>
      <c r="AE418" t="s">
        <v>42</v>
      </c>
      <c r="AF418" t="s">
        <v>42</v>
      </c>
      <c r="AG418" t="s">
        <v>42</v>
      </c>
      <c r="AH418" s="2" t="s">
        <v>42</v>
      </c>
    </row>
    <row r="419" spans="1:34" ht="30" x14ac:dyDescent="0.25">
      <c r="A419" s="8" t="s">
        <v>1687</v>
      </c>
      <c r="B419" s="6" t="s">
        <v>203</v>
      </c>
      <c r="C419" s="7">
        <v>46175</v>
      </c>
      <c r="D419" s="9" t="str">
        <f>HYPERLINK("https://www.epingalert.org/en/Search?viewData= G/TBT/N/BDI/774, G/TBT/N/KEN/2064, G/TBT/N/RWA/1431, G/TBT/N/TZA/1611, G/TBT/N/UGA/2387"," G/TBT/N/BDI/774, G/TBT/N/KEN/2064, G/TBT/N/RWA/1431, G/TBT/N/TZA/1611, G/TBT/N/UGA/2387")</f>
        <v xml:space="preserve"> G/TBT/N/BDI/774, G/TBT/N/KEN/2064, G/TBT/N/RWA/1431, G/TBT/N/TZA/1611, G/TBT/N/UGA/2387</v>
      </c>
      <c r="E419" s="8" t="s">
        <v>1928</v>
      </c>
      <c r="F419" s="8" t="s">
        <v>1929</v>
      </c>
      <c r="G419" s="8" t="s">
        <v>1032</v>
      </c>
      <c r="H419" s="8" t="s">
        <v>131</v>
      </c>
      <c r="I419" s="8" t="s">
        <v>1689</v>
      </c>
      <c r="J419" s="8" t="s">
        <v>42</v>
      </c>
      <c r="K419" s="8" t="s">
        <v>151</v>
      </c>
      <c r="L419" s="6"/>
      <c r="M419" s="7">
        <v>46235</v>
      </c>
      <c r="N419" s="7" t="s">
        <v>76</v>
      </c>
      <c r="O419" s="7" t="s">
        <v>76</v>
      </c>
      <c r="P419" s="6" t="s">
        <v>44</v>
      </c>
      <c r="Q419" s="8" t="s">
        <v>1930</v>
      </c>
      <c r="R419" t="str">
        <f>HYPERLINK("https://docs.wto.org/imrd/directdoc.asp?DDFDocuments/t/G/TBTN26/BDI774.docx", "https://docs.wto.org/imrd/directdoc.asp?DDFDocuments/t/G/TBTN26/BDI774.docx")</f>
        <v>https://docs.wto.org/imrd/directdoc.asp?DDFDocuments/t/G/TBTN26/BDI774.docx</v>
      </c>
      <c r="S419" t="str">
        <f>HYPERLINK("https://docs.wto.org/imrd/directdoc.asp?DDFDocuments/u/G/TBTN26/BDI774.docx", "https://docs.wto.org/imrd/directdoc.asp?DDFDocuments/u/G/TBTN26/BDI774.docx")</f>
        <v>https://docs.wto.org/imrd/directdoc.asp?DDFDocuments/u/G/TBTN26/BDI774.docx</v>
      </c>
      <c r="T419" t="str">
        <f>HYPERLINK("https://docs.wto.org/imrd/directdoc.asp?DDFDocuments/v/G/TBTN26/BDI774.docx", "https://docs.wto.org/imrd/directdoc.asp?DDFDocuments/v/G/TBTN26/BDI774.docx")</f>
        <v>https://docs.wto.org/imrd/directdoc.asp?DDFDocuments/v/G/TBTN26/BDI774.docx</v>
      </c>
      <c r="U419" t="s">
        <v>47</v>
      </c>
      <c r="V419" t="s">
        <v>47</v>
      </c>
      <c r="W419" t="s">
        <v>46</v>
      </c>
      <c r="X419" t="s">
        <v>47</v>
      </c>
      <c r="Y419" t="s">
        <v>47</v>
      </c>
      <c r="Z419" t="s">
        <v>47</v>
      </c>
      <c r="AA419" t="s">
        <v>47</v>
      </c>
      <c r="AB419" s="2" t="s">
        <v>1931</v>
      </c>
      <c r="AC419" t="s">
        <v>42</v>
      </c>
      <c r="AD419" t="s">
        <v>42</v>
      </c>
      <c r="AE419" t="s">
        <v>42</v>
      </c>
      <c r="AF419" t="s">
        <v>42</v>
      </c>
      <c r="AG419" t="s">
        <v>42</v>
      </c>
      <c r="AH419" s="2" t="s">
        <v>42</v>
      </c>
    </row>
    <row r="420" spans="1:34" ht="30" x14ac:dyDescent="0.25">
      <c r="A420" s="8" t="s">
        <v>1687</v>
      </c>
      <c r="B420" s="6" t="s">
        <v>192</v>
      </c>
      <c r="C420" s="7">
        <v>46175</v>
      </c>
      <c r="D420" s="9" t="str">
        <f>HYPERLINK("https://www.epingalert.org/en/Search?viewData= G/TBT/N/BDI/775, G/TBT/N/KEN/2065, G/TBT/N/RWA/1432, G/TBT/N/TZA/1612, G/TBT/N/UGA/2388"," G/TBT/N/BDI/775, G/TBT/N/KEN/2065, G/TBT/N/RWA/1432, G/TBT/N/TZA/1612, G/TBT/N/UGA/2388")</f>
        <v xml:space="preserve"> G/TBT/N/BDI/775, G/TBT/N/KEN/2065, G/TBT/N/RWA/1432, G/TBT/N/TZA/1612, G/TBT/N/UGA/2388</v>
      </c>
      <c r="E420" s="8" t="s">
        <v>1932</v>
      </c>
      <c r="F420" s="8" t="s">
        <v>1933</v>
      </c>
      <c r="G420" s="8" t="s">
        <v>1032</v>
      </c>
      <c r="H420" s="8" t="s">
        <v>131</v>
      </c>
      <c r="I420" s="8" t="s">
        <v>1689</v>
      </c>
      <c r="J420" s="8" t="s">
        <v>42</v>
      </c>
      <c r="K420" s="8" t="s">
        <v>151</v>
      </c>
      <c r="L420" s="6"/>
      <c r="M420" s="7">
        <v>46235</v>
      </c>
      <c r="N420" s="7" t="s">
        <v>76</v>
      </c>
      <c r="O420" s="7" t="s">
        <v>76</v>
      </c>
      <c r="P420" s="6" t="s">
        <v>44</v>
      </c>
      <c r="Q420" s="8" t="s">
        <v>1934</v>
      </c>
      <c r="R420" t="str">
        <f>HYPERLINK("https://docs.wto.org/imrd/directdoc.asp?DDFDocuments/t/G/TBTN26/BDI775.docx", "https://docs.wto.org/imrd/directdoc.asp?DDFDocuments/t/G/TBTN26/BDI775.docx")</f>
        <v>https://docs.wto.org/imrd/directdoc.asp?DDFDocuments/t/G/TBTN26/BDI775.docx</v>
      </c>
      <c r="S420" t="str">
        <f>HYPERLINK("https://docs.wto.org/imrd/directdoc.asp?DDFDocuments/u/G/TBTN26/BDI775.docx", "https://docs.wto.org/imrd/directdoc.asp?DDFDocuments/u/G/TBTN26/BDI775.docx")</f>
        <v>https://docs.wto.org/imrd/directdoc.asp?DDFDocuments/u/G/TBTN26/BDI775.docx</v>
      </c>
      <c r="T420" t="str">
        <f>HYPERLINK("https://docs.wto.org/imrd/directdoc.asp?DDFDocuments/v/G/TBTN26/BDI775.docx", "https://docs.wto.org/imrd/directdoc.asp?DDFDocuments/v/G/TBTN26/BDI775.docx")</f>
        <v>https://docs.wto.org/imrd/directdoc.asp?DDFDocuments/v/G/TBTN26/BDI775.docx</v>
      </c>
      <c r="U420" t="s">
        <v>47</v>
      </c>
      <c r="V420" t="s">
        <v>47</v>
      </c>
      <c r="W420" t="s">
        <v>46</v>
      </c>
      <c r="X420" t="s">
        <v>47</v>
      </c>
      <c r="Y420" t="s">
        <v>47</v>
      </c>
      <c r="Z420" t="s">
        <v>47</v>
      </c>
      <c r="AA420" t="s">
        <v>47</v>
      </c>
      <c r="AB420" s="2" t="s">
        <v>1935</v>
      </c>
      <c r="AC420" t="s">
        <v>42</v>
      </c>
      <c r="AD420" t="s">
        <v>42</v>
      </c>
      <c r="AE420" t="s">
        <v>42</v>
      </c>
      <c r="AF420" t="s">
        <v>42</v>
      </c>
      <c r="AG420" t="s">
        <v>42</v>
      </c>
      <c r="AH420" s="2" t="s">
        <v>42</v>
      </c>
    </row>
    <row r="421" spans="1:34" ht="30" x14ac:dyDescent="0.25">
      <c r="A421" s="8" t="s">
        <v>1687</v>
      </c>
      <c r="B421" s="6" t="s">
        <v>69</v>
      </c>
      <c r="C421" s="7">
        <v>46175</v>
      </c>
      <c r="D421" s="9" t="str">
        <f>HYPERLINK("https://www.epingalert.org/en/Search?viewData= G/TBT/N/BDI/775, G/TBT/N/KEN/2065, G/TBT/N/RWA/1432, G/TBT/N/TZA/1612, G/TBT/N/UGA/2388"," G/TBT/N/BDI/775, G/TBT/N/KEN/2065, G/TBT/N/RWA/1432, G/TBT/N/TZA/1612, G/TBT/N/UGA/2388")</f>
        <v xml:space="preserve"> G/TBT/N/BDI/775, G/TBT/N/KEN/2065, G/TBT/N/RWA/1432, G/TBT/N/TZA/1612, G/TBT/N/UGA/2388</v>
      </c>
      <c r="E421" s="8" t="s">
        <v>1932</v>
      </c>
      <c r="F421" s="8" t="s">
        <v>1933</v>
      </c>
      <c r="G421" s="8" t="s">
        <v>1032</v>
      </c>
      <c r="H421" s="8" t="s">
        <v>131</v>
      </c>
      <c r="I421" s="8" t="s">
        <v>1689</v>
      </c>
      <c r="J421" s="8" t="s">
        <v>42</v>
      </c>
      <c r="K421" s="8" t="s">
        <v>151</v>
      </c>
      <c r="L421" s="6"/>
      <c r="M421" s="7">
        <v>46235</v>
      </c>
      <c r="N421" s="7" t="s">
        <v>76</v>
      </c>
      <c r="O421" s="7" t="s">
        <v>76</v>
      </c>
      <c r="P421" s="6" t="s">
        <v>44</v>
      </c>
      <c r="Q421" s="8" t="s">
        <v>1934</v>
      </c>
      <c r="R421" t="str">
        <f>HYPERLINK("https://docs.wto.org/imrd/directdoc.asp?DDFDocuments/t/G/TBTN26/BDI775.docx", "https://docs.wto.org/imrd/directdoc.asp?DDFDocuments/t/G/TBTN26/BDI775.docx")</f>
        <v>https://docs.wto.org/imrd/directdoc.asp?DDFDocuments/t/G/TBTN26/BDI775.docx</v>
      </c>
      <c r="S421" t="str">
        <f>HYPERLINK("https://docs.wto.org/imrd/directdoc.asp?DDFDocuments/u/G/TBTN26/BDI775.docx", "https://docs.wto.org/imrd/directdoc.asp?DDFDocuments/u/G/TBTN26/BDI775.docx")</f>
        <v>https://docs.wto.org/imrd/directdoc.asp?DDFDocuments/u/G/TBTN26/BDI775.docx</v>
      </c>
      <c r="T421" t="str">
        <f>HYPERLINK("https://docs.wto.org/imrd/directdoc.asp?DDFDocuments/v/G/TBTN26/BDI775.docx", "https://docs.wto.org/imrd/directdoc.asp?DDFDocuments/v/G/TBTN26/BDI775.docx")</f>
        <v>https://docs.wto.org/imrd/directdoc.asp?DDFDocuments/v/G/TBTN26/BDI775.docx</v>
      </c>
      <c r="U421" t="s">
        <v>47</v>
      </c>
      <c r="V421" t="s">
        <v>47</v>
      </c>
      <c r="W421" t="s">
        <v>46</v>
      </c>
      <c r="X421" t="s">
        <v>47</v>
      </c>
      <c r="Y421" t="s">
        <v>47</v>
      </c>
      <c r="Z421" t="s">
        <v>47</v>
      </c>
      <c r="AA421" t="s">
        <v>47</v>
      </c>
      <c r="AB421" s="2" t="s">
        <v>1935</v>
      </c>
      <c r="AC421" t="s">
        <v>42</v>
      </c>
      <c r="AD421" t="s">
        <v>42</v>
      </c>
      <c r="AE421" t="s">
        <v>42</v>
      </c>
      <c r="AF421" t="s">
        <v>42</v>
      </c>
      <c r="AG421" t="s">
        <v>42</v>
      </c>
      <c r="AH421" s="2" t="s">
        <v>42</v>
      </c>
    </row>
    <row r="422" spans="1:34" ht="30" x14ac:dyDescent="0.25">
      <c r="A422" s="8" t="s">
        <v>1687</v>
      </c>
      <c r="B422" s="6" t="s">
        <v>201</v>
      </c>
      <c r="C422" s="7">
        <v>46175</v>
      </c>
      <c r="D422" s="9" t="str">
        <f>HYPERLINK("https://www.epingalert.org/en/Search?viewData= G/TBT/N/BDI/775, G/TBT/N/KEN/2065, G/TBT/N/RWA/1432, G/TBT/N/TZA/1612, G/TBT/N/UGA/2388"," G/TBT/N/BDI/775, G/TBT/N/KEN/2065, G/TBT/N/RWA/1432, G/TBT/N/TZA/1612, G/TBT/N/UGA/2388")</f>
        <v xml:space="preserve"> G/TBT/N/BDI/775, G/TBT/N/KEN/2065, G/TBT/N/RWA/1432, G/TBT/N/TZA/1612, G/TBT/N/UGA/2388</v>
      </c>
      <c r="E422" s="8" t="s">
        <v>1932</v>
      </c>
      <c r="F422" s="8" t="s">
        <v>1933</v>
      </c>
      <c r="G422" s="8" t="s">
        <v>1032</v>
      </c>
      <c r="H422" s="8" t="s">
        <v>131</v>
      </c>
      <c r="I422" s="8" t="s">
        <v>1689</v>
      </c>
      <c r="J422" s="8" t="s">
        <v>42</v>
      </c>
      <c r="K422" s="8" t="s">
        <v>151</v>
      </c>
      <c r="L422" s="6"/>
      <c r="M422" s="7">
        <v>46235</v>
      </c>
      <c r="N422" s="7" t="s">
        <v>76</v>
      </c>
      <c r="O422" s="7" t="s">
        <v>76</v>
      </c>
      <c r="P422" s="6" t="s">
        <v>44</v>
      </c>
      <c r="Q422" s="8" t="s">
        <v>1934</v>
      </c>
      <c r="R422" t="str">
        <f>HYPERLINK("https://docs.wto.org/imrd/directdoc.asp?DDFDocuments/t/G/TBTN26/BDI775.docx", "https://docs.wto.org/imrd/directdoc.asp?DDFDocuments/t/G/TBTN26/BDI775.docx")</f>
        <v>https://docs.wto.org/imrd/directdoc.asp?DDFDocuments/t/G/TBTN26/BDI775.docx</v>
      </c>
      <c r="S422" t="str">
        <f>HYPERLINK("https://docs.wto.org/imrd/directdoc.asp?DDFDocuments/u/G/TBTN26/BDI775.docx", "https://docs.wto.org/imrd/directdoc.asp?DDFDocuments/u/G/TBTN26/BDI775.docx")</f>
        <v>https://docs.wto.org/imrd/directdoc.asp?DDFDocuments/u/G/TBTN26/BDI775.docx</v>
      </c>
      <c r="T422" t="str">
        <f>HYPERLINK("https://docs.wto.org/imrd/directdoc.asp?DDFDocuments/v/G/TBTN26/BDI775.docx", "https://docs.wto.org/imrd/directdoc.asp?DDFDocuments/v/G/TBTN26/BDI775.docx")</f>
        <v>https://docs.wto.org/imrd/directdoc.asp?DDFDocuments/v/G/TBTN26/BDI775.docx</v>
      </c>
      <c r="U422" t="s">
        <v>47</v>
      </c>
      <c r="V422" t="s">
        <v>47</v>
      </c>
      <c r="W422" t="s">
        <v>46</v>
      </c>
      <c r="X422" t="s">
        <v>47</v>
      </c>
      <c r="Y422" t="s">
        <v>47</v>
      </c>
      <c r="Z422" t="s">
        <v>47</v>
      </c>
      <c r="AA422" t="s">
        <v>47</v>
      </c>
      <c r="AB422" s="2" t="s">
        <v>1935</v>
      </c>
      <c r="AC422" t="s">
        <v>42</v>
      </c>
      <c r="AD422" t="s">
        <v>42</v>
      </c>
      <c r="AE422" t="s">
        <v>42</v>
      </c>
      <c r="AF422" t="s">
        <v>42</v>
      </c>
      <c r="AG422" t="s">
        <v>42</v>
      </c>
      <c r="AH422" s="2" t="s">
        <v>42</v>
      </c>
    </row>
    <row r="423" spans="1:34" ht="30" x14ac:dyDescent="0.25">
      <c r="A423" s="8" t="s">
        <v>1687</v>
      </c>
      <c r="B423" s="6" t="s">
        <v>202</v>
      </c>
      <c r="C423" s="7">
        <v>46175</v>
      </c>
      <c r="D423" s="9" t="str">
        <f>HYPERLINK("https://www.epingalert.org/en/Search?viewData= G/TBT/N/BDI/775, G/TBT/N/KEN/2065, G/TBT/N/RWA/1432, G/TBT/N/TZA/1612, G/TBT/N/UGA/2388"," G/TBT/N/BDI/775, G/TBT/N/KEN/2065, G/TBT/N/RWA/1432, G/TBT/N/TZA/1612, G/TBT/N/UGA/2388")</f>
        <v xml:space="preserve"> G/TBT/N/BDI/775, G/TBT/N/KEN/2065, G/TBT/N/RWA/1432, G/TBT/N/TZA/1612, G/TBT/N/UGA/2388</v>
      </c>
      <c r="E423" s="8" t="s">
        <v>1932</v>
      </c>
      <c r="F423" s="8" t="s">
        <v>1933</v>
      </c>
      <c r="G423" s="8" t="s">
        <v>1032</v>
      </c>
      <c r="H423" s="8" t="s">
        <v>131</v>
      </c>
      <c r="I423" s="8" t="s">
        <v>1689</v>
      </c>
      <c r="J423" s="8" t="s">
        <v>42</v>
      </c>
      <c r="K423" s="8" t="s">
        <v>151</v>
      </c>
      <c r="L423" s="6"/>
      <c r="M423" s="7">
        <v>46235</v>
      </c>
      <c r="N423" s="7" t="s">
        <v>76</v>
      </c>
      <c r="O423" s="7" t="s">
        <v>76</v>
      </c>
      <c r="P423" s="6" t="s">
        <v>44</v>
      </c>
      <c r="Q423" s="8" t="s">
        <v>1934</v>
      </c>
      <c r="R423" t="str">
        <f>HYPERLINK("https://docs.wto.org/imrd/directdoc.asp?DDFDocuments/t/G/TBTN26/BDI775.docx", "https://docs.wto.org/imrd/directdoc.asp?DDFDocuments/t/G/TBTN26/BDI775.docx")</f>
        <v>https://docs.wto.org/imrd/directdoc.asp?DDFDocuments/t/G/TBTN26/BDI775.docx</v>
      </c>
      <c r="S423" t="str">
        <f>HYPERLINK("https://docs.wto.org/imrd/directdoc.asp?DDFDocuments/u/G/TBTN26/BDI775.docx", "https://docs.wto.org/imrd/directdoc.asp?DDFDocuments/u/G/TBTN26/BDI775.docx")</f>
        <v>https://docs.wto.org/imrd/directdoc.asp?DDFDocuments/u/G/TBTN26/BDI775.docx</v>
      </c>
      <c r="T423" t="str">
        <f>HYPERLINK("https://docs.wto.org/imrd/directdoc.asp?DDFDocuments/v/G/TBTN26/BDI775.docx", "https://docs.wto.org/imrd/directdoc.asp?DDFDocuments/v/G/TBTN26/BDI775.docx")</f>
        <v>https://docs.wto.org/imrd/directdoc.asp?DDFDocuments/v/G/TBTN26/BDI775.docx</v>
      </c>
      <c r="U423" t="s">
        <v>47</v>
      </c>
      <c r="V423" t="s">
        <v>47</v>
      </c>
      <c r="W423" t="s">
        <v>46</v>
      </c>
      <c r="X423" t="s">
        <v>47</v>
      </c>
      <c r="Y423" t="s">
        <v>47</v>
      </c>
      <c r="Z423" t="s">
        <v>47</v>
      </c>
      <c r="AA423" t="s">
        <v>47</v>
      </c>
      <c r="AB423" s="2" t="s">
        <v>1935</v>
      </c>
      <c r="AC423" t="s">
        <v>42</v>
      </c>
      <c r="AD423" t="s">
        <v>42</v>
      </c>
      <c r="AE423" t="s">
        <v>42</v>
      </c>
      <c r="AF423" t="s">
        <v>42</v>
      </c>
      <c r="AG423" t="s">
        <v>42</v>
      </c>
      <c r="AH423" s="2" t="s">
        <v>42</v>
      </c>
    </row>
    <row r="424" spans="1:34" ht="30" x14ac:dyDescent="0.25">
      <c r="A424" s="8" t="s">
        <v>1687</v>
      </c>
      <c r="B424" s="6" t="s">
        <v>203</v>
      </c>
      <c r="C424" s="7">
        <v>46175</v>
      </c>
      <c r="D424" s="9" t="str">
        <f>HYPERLINK("https://www.epingalert.org/en/Search?viewData= G/TBT/N/BDI/775, G/TBT/N/KEN/2065, G/TBT/N/RWA/1432, G/TBT/N/TZA/1612, G/TBT/N/UGA/2388"," G/TBT/N/BDI/775, G/TBT/N/KEN/2065, G/TBT/N/RWA/1432, G/TBT/N/TZA/1612, G/TBT/N/UGA/2388")</f>
        <v xml:space="preserve"> G/TBT/N/BDI/775, G/TBT/N/KEN/2065, G/TBT/N/RWA/1432, G/TBT/N/TZA/1612, G/TBT/N/UGA/2388</v>
      </c>
      <c r="E424" s="8" t="s">
        <v>1932</v>
      </c>
      <c r="F424" s="8" t="s">
        <v>1933</v>
      </c>
      <c r="G424" s="8" t="s">
        <v>1032</v>
      </c>
      <c r="H424" s="8" t="s">
        <v>131</v>
      </c>
      <c r="I424" s="8" t="s">
        <v>1689</v>
      </c>
      <c r="J424" s="8" t="s">
        <v>42</v>
      </c>
      <c r="K424" s="8" t="s">
        <v>151</v>
      </c>
      <c r="L424" s="6"/>
      <c r="M424" s="7">
        <v>46235</v>
      </c>
      <c r="N424" s="7" t="s">
        <v>76</v>
      </c>
      <c r="O424" s="7" t="s">
        <v>76</v>
      </c>
      <c r="P424" s="6" t="s">
        <v>44</v>
      </c>
      <c r="Q424" s="8" t="s">
        <v>1934</v>
      </c>
      <c r="R424" t="str">
        <f>HYPERLINK("https://docs.wto.org/imrd/directdoc.asp?DDFDocuments/t/G/TBTN26/BDI775.docx", "https://docs.wto.org/imrd/directdoc.asp?DDFDocuments/t/G/TBTN26/BDI775.docx")</f>
        <v>https://docs.wto.org/imrd/directdoc.asp?DDFDocuments/t/G/TBTN26/BDI775.docx</v>
      </c>
      <c r="S424" t="str">
        <f>HYPERLINK("https://docs.wto.org/imrd/directdoc.asp?DDFDocuments/u/G/TBTN26/BDI775.docx", "https://docs.wto.org/imrd/directdoc.asp?DDFDocuments/u/G/TBTN26/BDI775.docx")</f>
        <v>https://docs.wto.org/imrd/directdoc.asp?DDFDocuments/u/G/TBTN26/BDI775.docx</v>
      </c>
      <c r="T424" t="str">
        <f>HYPERLINK("https://docs.wto.org/imrd/directdoc.asp?DDFDocuments/v/G/TBTN26/BDI775.docx", "https://docs.wto.org/imrd/directdoc.asp?DDFDocuments/v/G/TBTN26/BDI775.docx")</f>
        <v>https://docs.wto.org/imrd/directdoc.asp?DDFDocuments/v/G/TBTN26/BDI775.docx</v>
      </c>
      <c r="U424" t="s">
        <v>47</v>
      </c>
      <c r="V424" t="s">
        <v>47</v>
      </c>
      <c r="W424" t="s">
        <v>46</v>
      </c>
      <c r="X424" t="s">
        <v>47</v>
      </c>
      <c r="Y424" t="s">
        <v>47</v>
      </c>
      <c r="Z424" t="s">
        <v>47</v>
      </c>
      <c r="AA424" t="s">
        <v>47</v>
      </c>
      <c r="AB424" s="2" t="s">
        <v>1935</v>
      </c>
      <c r="AC424" t="s">
        <v>42</v>
      </c>
      <c r="AD424" t="s">
        <v>42</v>
      </c>
      <c r="AE424" t="s">
        <v>42</v>
      </c>
      <c r="AF424" t="s">
        <v>42</v>
      </c>
      <c r="AG424" t="s">
        <v>42</v>
      </c>
      <c r="AH424" s="2" t="s">
        <v>42</v>
      </c>
    </row>
    <row r="425" spans="1:34" ht="345" x14ac:dyDescent="0.25">
      <c r="A425" s="8" t="s">
        <v>1938</v>
      </c>
      <c r="B425" s="6" t="s">
        <v>192</v>
      </c>
      <c r="C425" s="7">
        <v>46175</v>
      </c>
      <c r="D425" s="9" t="str">
        <f>HYPERLINK("https://www.epingalert.org/en/Search?viewData= G/TBT/N/BDI/776, G/TBT/N/KEN/2066, G/TBT/N/RWA/1433, G/TBT/N/TZA/1613, G/TBT/N/UGA/2389"," G/TBT/N/BDI/776, G/TBT/N/KEN/2066, G/TBT/N/RWA/1433, G/TBT/N/TZA/1613, G/TBT/N/UGA/2389")</f>
        <v xml:space="preserve"> G/TBT/N/BDI/776, G/TBT/N/KEN/2066, G/TBT/N/RWA/1433, G/TBT/N/TZA/1613, G/TBT/N/UGA/2389</v>
      </c>
      <c r="E425" s="8" t="s">
        <v>1936</v>
      </c>
      <c r="F425" s="8" t="s">
        <v>1937</v>
      </c>
      <c r="G425" s="8" t="s">
        <v>1939</v>
      </c>
      <c r="H425" s="8" t="s">
        <v>131</v>
      </c>
      <c r="I425" s="8" t="s">
        <v>627</v>
      </c>
      <c r="J425" s="8" t="s">
        <v>42</v>
      </c>
      <c r="K425" s="8" t="s">
        <v>42</v>
      </c>
      <c r="L425" s="6"/>
      <c r="M425" s="7">
        <v>46235</v>
      </c>
      <c r="N425" s="7" t="s">
        <v>76</v>
      </c>
      <c r="O425" s="7" t="s">
        <v>76</v>
      </c>
      <c r="P425" s="6" t="s">
        <v>44</v>
      </c>
      <c r="Q425" s="8" t="s">
        <v>1940</v>
      </c>
      <c r="R425" t="str">
        <f>HYPERLINK("https://docs.wto.org/imrd/directdoc.asp?DDFDocuments/t/G/TBTN26/BDI776.docx", "https://docs.wto.org/imrd/directdoc.asp?DDFDocuments/t/G/TBTN26/BDI776.docx")</f>
        <v>https://docs.wto.org/imrd/directdoc.asp?DDFDocuments/t/G/TBTN26/BDI776.docx</v>
      </c>
      <c r="S425" t="str">
        <f>HYPERLINK("https://docs.wto.org/imrd/directdoc.asp?DDFDocuments/u/G/TBTN26/BDI776.docx", "https://docs.wto.org/imrd/directdoc.asp?DDFDocuments/u/G/TBTN26/BDI776.docx")</f>
        <v>https://docs.wto.org/imrd/directdoc.asp?DDFDocuments/u/G/TBTN26/BDI776.docx</v>
      </c>
      <c r="T425" t="str">
        <f>HYPERLINK("https://docs.wto.org/imrd/directdoc.asp?DDFDocuments/v/G/TBTN26/BDI776.docx", "https://docs.wto.org/imrd/directdoc.asp?DDFDocuments/v/G/TBTN26/BDI776.docx")</f>
        <v>https://docs.wto.org/imrd/directdoc.asp?DDFDocuments/v/G/TBTN26/BDI776.docx</v>
      </c>
      <c r="U425" t="s">
        <v>46</v>
      </c>
      <c r="V425" t="s">
        <v>47</v>
      </c>
      <c r="W425" t="s">
        <v>46</v>
      </c>
      <c r="X425" t="s">
        <v>47</v>
      </c>
      <c r="Y425" t="s">
        <v>47</v>
      </c>
      <c r="Z425" t="s">
        <v>47</v>
      </c>
      <c r="AA425" t="s">
        <v>47</v>
      </c>
      <c r="AB425" s="2" t="s">
        <v>1941</v>
      </c>
      <c r="AC425" t="s">
        <v>42</v>
      </c>
      <c r="AD425" t="s">
        <v>42</v>
      </c>
      <c r="AE425" t="s">
        <v>42</v>
      </c>
      <c r="AF425" t="s">
        <v>42</v>
      </c>
      <c r="AG425" t="s">
        <v>42</v>
      </c>
      <c r="AH425" s="2" t="s">
        <v>42</v>
      </c>
    </row>
    <row r="426" spans="1:34" ht="345" x14ac:dyDescent="0.25">
      <c r="A426" s="8" t="s">
        <v>1938</v>
      </c>
      <c r="B426" s="6" t="s">
        <v>69</v>
      </c>
      <c r="C426" s="7">
        <v>46175</v>
      </c>
      <c r="D426" s="9" t="str">
        <f>HYPERLINK("https://www.epingalert.org/en/Search?viewData= G/TBT/N/BDI/776, G/TBT/N/KEN/2066, G/TBT/N/RWA/1433, G/TBT/N/TZA/1613, G/TBT/N/UGA/2389"," G/TBT/N/BDI/776, G/TBT/N/KEN/2066, G/TBT/N/RWA/1433, G/TBT/N/TZA/1613, G/TBT/N/UGA/2389")</f>
        <v xml:space="preserve"> G/TBT/N/BDI/776, G/TBT/N/KEN/2066, G/TBT/N/RWA/1433, G/TBT/N/TZA/1613, G/TBT/N/UGA/2389</v>
      </c>
      <c r="E426" s="8" t="s">
        <v>1936</v>
      </c>
      <c r="F426" s="8" t="s">
        <v>1937</v>
      </c>
      <c r="G426" s="8" t="s">
        <v>1939</v>
      </c>
      <c r="H426" s="8" t="s">
        <v>131</v>
      </c>
      <c r="I426" s="8" t="s">
        <v>627</v>
      </c>
      <c r="J426" s="8" t="s">
        <v>42</v>
      </c>
      <c r="K426" s="8" t="s">
        <v>42</v>
      </c>
      <c r="L426" s="6"/>
      <c r="M426" s="7">
        <v>46235</v>
      </c>
      <c r="N426" s="7" t="s">
        <v>76</v>
      </c>
      <c r="O426" s="7" t="s">
        <v>76</v>
      </c>
      <c r="P426" s="6" t="s">
        <v>44</v>
      </c>
      <c r="Q426" s="8" t="s">
        <v>1940</v>
      </c>
      <c r="R426" t="str">
        <f>HYPERLINK("https://docs.wto.org/imrd/directdoc.asp?DDFDocuments/t/G/TBTN26/BDI776.docx", "https://docs.wto.org/imrd/directdoc.asp?DDFDocuments/t/G/TBTN26/BDI776.docx")</f>
        <v>https://docs.wto.org/imrd/directdoc.asp?DDFDocuments/t/G/TBTN26/BDI776.docx</v>
      </c>
      <c r="S426" t="str">
        <f>HYPERLINK("https://docs.wto.org/imrd/directdoc.asp?DDFDocuments/u/G/TBTN26/BDI776.docx", "https://docs.wto.org/imrd/directdoc.asp?DDFDocuments/u/G/TBTN26/BDI776.docx")</f>
        <v>https://docs.wto.org/imrd/directdoc.asp?DDFDocuments/u/G/TBTN26/BDI776.docx</v>
      </c>
      <c r="T426" t="str">
        <f>HYPERLINK("https://docs.wto.org/imrd/directdoc.asp?DDFDocuments/v/G/TBTN26/BDI776.docx", "https://docs.wto.org/imrd/directdoc.asp?DDFDocuments/v/G/TBTN26/BDI776.docx")</f>
        <v>https://docs.wto.org/imrd/directdoc.asp?DDFDocuments/v/G/TBTN26/BDI776.docx</v>
      </c>
      <c r="U426" t="s">
        <v>46</v>
      </c>
      <c r="V426" t="s">
        <v>47</v>
      </c>
      <c r="W426" t="s">
        <v>46</v>
      </c>
      <c r="X426" t="s">
        <v>47</v>
      </c>
      <c r="Y426" t="s">
        <v>47</v>
      </c>
      <c r="Z426" t="s">
        <v>47</v>
      </c>
      <c r="AA426" t="s">
        <v>47</v>
      </c>
      <c r="AB426" s="2" t="s">
        <v>1941</v>
      </c>
      <c r="AC426" t="s">
        <v>42</v>
      </c>
      <c r="AD426" t="s">
        <v>42</v>
      </c>
      <c r="AE426" t="s">
        <v>42</v>
      </c>
      <c r="AF426" t="s">
        <v>42</v>
      </c>
      <c r="AG426" t="s">
        <v>42</v>
      </c>
      <c r="AH426" s="2" t="s">
        <v>42</v>
      </c>
    </row>
    <row r="427" spans="1:34" ht="345" x14ac:dyDescent="0.25">
      <c r="A427" s="8" t="s">
        <v>1938</v>
      </c>
      <c r="B427" s="6" t="s">
        <v>201</v>
      </c>
      <c r="C427" s="7">
        <v>46175</v>
      </c>
      <c r="D427" s="9" t="str">
        <f>HYPERLINK("https://www.epingalert.org/en/Search?viewData= G/TBT/N/BDI/776, G/TBT/N/KEN/2066, G/TBT/N/RWA/1433, G/TBT/N/TZA/1613, G/TBT/N/UGA/2389"," G/TBT/N/BDI/776, G/TBT/N/KEN/2066, G/TBT/N/RWA/1433, G/TBT/N/TZA/1613, G/TBT/N/UGA/2389")</f>
        <v xml:space="preserve"> G/TBT/N/BDI/776, G/TBT/N/KEN/2066, G/TBT/N/RWA/1433, G/TBT/N/TZA/1613, G/TBT/N/UGA/2389</v>
      </c>
      <c r="E427" s="8" t="s">
        <v>1936</v>
      </c>
      <c r="F427" s="8" t="s">
        <v>1937</v>
      </c>
      <c r="G427" s="8" t="s">
        <v>1939</v>
      </c>
      <c r="H427" s="8" t="s">
        <v>131</v>
      </c>
      <c r="I427" s="8" t="s">
        <v>627</v>
      </c>
      <c r="J427" s="8" t="s">
        <v>42</v>
      </c>
      <c r="K427" s="8" t="s">
        <v>42</v>
      </c>
      <c r="L427" s="6"/>
      <c r="M427" s="7">
        <v>46235</v>
      </c>
      <c r="N427" s="7" t="s">
        <v>76</v>
      </c>
      <c r="O427" s="7" t="s">
        <v>76</v>
      </c>
      <c r="P427" s="6" t="s">
        <v>44</v>
      </c>
      <c r="Q427" s="8" t="s">
        <v>1940</v>
      </c>
      <c r="R427" t="str">
        <f>HYPERLINK("https://docs.wto.org/imrd/directdoc.asp?DDFDocuments/t/G/TBTN26/BDI776.docx", "https://docs.wto.org/imrd/directdoc.asp?DDFDocuments/t/G/TBTN26/BDI776.docx")</f>
        <v>https://docs.wto.org/imrd/directdoc.asp?DDFDocuments/t/G/TBTN26/BDI776.docx</v>
      </c>
      <c r="S427" t="str">
        <f>HYPERLINK("https://docs.wto.org/imrd/directdoc.asp?DDFDocuments/u/G/TBTN26/BDI776.docx", "https://docs.wto.org/imrd/directdoc.asp?DDFDocuments/u/G/TBTN26/BDI776.docx")</f>
        <v>https://docs.wto.org/imrd/directdoc.asp?DDFDocuments/u/G/TBTN26/BDI776.docx</v>
      </c>
      <c r="T427" t="str">
        <f>HYPERLINK("https://docs.wto.org/imrd/directdoc.asp?DDFDocuments/v/G/TBTN26/BDI776.docx", "https://docs.wto.org/imrd/directdoc.asp?DDFDocuments/v/G/TBTN26/BDI776.docx")</f>
        <v>https://docs.wto.org/imrd/directdoc.asp?DDFDocuments/v/G/TBTN26/BDI776.docx</v>
      </c>
      <c r="U427" t="s">
        <v>46</v>
      </c>
      <c r="V427" t="s">
        <v>47</v>
      </c>
      <c r="W427" t="s">
        <v>46</v>
      </c>
      <c r="X427" t="s">
        <v>47</v>
      </c>
      <c r="Y427" t="s">
        <v>47</v>
      </c>
      <c r="Z427" t="s">
        <v>47</v>
      </c>
      <c r="AA427" t="s">
        <v>47</v>
      </c>
      <c r="AB427" s="2" t="s">
        <v>1941</v>
      </c>
      <c r="AC427" t="s">
        <v>42</v>
      </c>
      <c r="AD427" t="s">
        <v>42</v>
      </c>
      <c r="AE427" t="s">
        <v>42</v>
      </c>
      <c r="AF427" t="s">
        <v>42</v>
      </c>
      <c r="AG427" t="s">
        <v>42</v>
      </c>
      <c r="AH427" s="2" t="s">
        <v>42</v>
      </c>
    </row>
    <row r="428" spans="1:34" ht="345" x14ac:dyDescent="0.25">
      <c r="A428" s="8" t="s">
        <v>1938</v>
      </c>
      <c r="B428" s="6" t="s">
        <v>202</v>
      </c>
      <c r="C428" s="7">
        <v>46175</v>
      </c>
      <c r="D428" s="9" t="str">
        <f>HYPERLINK("https://www.epingalert.org/en/Search?viewData= G/TBT/N/BDI/776, G/TBT/N/KEN/2066, G/TBT/N/RWA/1433, G/TBT/N/TZA/1613, G/TBT/N/UGA/2389"," G/TBT/N/BDI/776, G/TBT/N/KEN/2066, G/TBT/N/RWA/1433, G/TBT/N/TZA/1613, G/TBT/N/UGA/2389")</f>
        <v xml:space="preserve"> G/TBT/N/BDI/776, G/TBT/N/KEN/2066, G/TBT/N/RWA/1433, G/TBT/N/TZA/1613, G/TBT/N/UGA/2389</v>
      </c>
      <c r="E428" s="8" t="s">
        <v>1936</v>
      </c>
      <c r="F428" s="8" t="s">
        <v>1937</v>
      </c>
      <c r="G428" s="8" t="s">
        <v>1939</v>
      </c>
      <c r="H428" s="8" t="s">
        <v>131</v>
      </c>
      <c r="I428" s="8" t="s">
        <v>627</v>
      </c>
      <c r="J428" s="8" t="s">
        <v>42</v>
      </c>
      <c r="K428" s="8" t="s">
        <v>42</v>
      </c>
      <c r="L428" s="6"/>
      <c r="M428" s="7">
        <v>46235</v>
      </c>
      <c r="N428" s="7" t="s">
        <v>76</v>
      </c>
      <c r="O428" s="7" t="s">
        <v>76</v>
      </c>
      <c r="P428" s="6" t="s">
        <v>44</v>
      </c>
      <c r="Q428" s="8" t="s">
        <v>1940</v>
      </c>
      <c r="R428" t="str">
        <f>HYPERLINK("https://docs.wto.org/imrd/directdoc.asp?DDFDocuments/t/G/TBTN26/BDI776.docx", "https://docs.wto.org/imrd/directdoc.asp?DDFDocuments/t/G/TBTN26/BDI776.docx")</f>
        <v>https://docs.wto.org/imrd/directdoc.asp?DDFDocuments/t/G/TBTN26/BDI776.docx</v>
      </c>
      <c r="S428" t="str">
        <f>HYPERLINK("https://docs.wto.org/imrd/directdoc.asp?DDFDocuments/u/G/TBTN26/BDI776.docx", "https://docs.wto.org/imrd/directdoc.asp?DDFDocuments/u/G/TBTN26/BDI776.docx")</f>
        <v>https://docs.wto.org/imrd/directdoc.asp?DDFDocuments/u/G/TBTN26/BDI776.docx</v>
      </c>
      <c r="T428" t="str">
        <f>HYPERLINK("https://docs.wto.org/imrd/directdoc.asp?DDFDocuments/v/G/TBTN26/BDI776.docx", "https://docs.wto.org/imrd/directdoc.asp?DDFDocuments/v/G/TBTN26/BDI776.docx")</f>
        <v>https://docs.wto.org/imrd/directdoc.asp?DDFDocuments/v/G/TBTN26/BDI776.docx</v>
      </c>
      <c r="U428" t="s">
        <v>46</v>
      </c>
      <c r="V428" t="s">
        <v>47</v>
      </c>
      <c r="W428" t="s">
        <v>46</v>
      </c>
      <c r="X428" t="s">
        <v>47</v>
      </c>
      <c r="Y428" t="s">
        <v>47</v>
      </c>
      <c r="Z428" t="s">
        <v>47</v>
      </c>
      <c r="AA428" t="s">
        <v>47</v>
      </c>
      <c r="AB428" s="2" t="s">
        <v>1941</v>
      </c>
      <c r="AC428" t="s">
        <v>42</v>
      </c>
      <c r="AD428" t="s">
        <v>42</v>
      </c>
      <c r="AE428" t="s">
        <v>42</v>
      </c>
      <c r="AF428" t="s">
        <v>42</v>
      </c>
      <c r="AG428" t="s">
        <v>42</v>
      </c>
      <c r="AH428" s="2" t="s">
        <v>42</v>
      </c>
    </row>
    <row r="429" spans="1:34" ht="345" x14ac:dyDescent="0.25">
      <c r="A429" s="8" t="s">
        <v>1938</v>
      </c>
      <c r="B429" s="6" t="s">
        <v>203</v>
      </c>
      <c r="C429" s="7">
        <v>46175</v>
      </c>
      <c r="D429" s="9" t="str">
        <f>HYPERLINK("https://www.epingalert.org/en/Search?viewData= G/TBT/N/BDI/776, G/TBT/N/KEN/2066, G/TBT/N/RWA/1433, G/TBT/N/TZA/1613, G/TBT/N/UGA/2389"," G/TBT/N/BDI/776, G/TBT/N/KEN/2066, G/TBT/N/RWA/1433, G/TBT/N/TZA/1613, G/TBT/N/UGA/2389")</f>
        <v xml:space="preserve"> G/TBT/N/BDI/776, G/TBT/N/KEN/2066, G/TBT/N/RWA/1433, G/TBT/N/TZA/1613, G/TBT/N/UGA/2389</v>
      </c>
      <c r="E429" s="8" t="s">
        <v>1936</v>
      </c>
      <c r="F429" s="8" t="s">
        <v>1937</v>
      </c>
      <c r="G429" s="8" t="s">
        <v>1939</v>
      </c>
      <c r="H429" s="8" t="s">
        <v>131</v>
      </c>
      <c r="I429" s="8" t="s">
        <v>627</v>
      </c>
      <c r="J429" s="8" t="s">
        <v>42</v>
      </c>
      <c r="K429" s="8" t="s">
        <v>42</v>
      </c>
      <c r="L429" s="6"/>
      <c r="M429" s="7">
        <v>46235</v>
      </c>
      <c r="N429" s="7" t="s">
        <v>76</v>
      </c>
      <c r="O429" s="7" t="s">
        <v>76</v>
      </c>
      <c r="P429" s="6" t="s">
        <v>44</v>
      </c>
      <c r="Q429" s="8" t="s">
        <v>1940</v>
      </c>
      <c r="R429" t="str">
        <f>HYPERLINK("https://docs.wto.org/imrd/directdoc.asp?DDFDocuments/t/G/TBTN26/BDI776.docx", "https://docs.wto.org/imrd/directdoc.asp?DDFDocuments/t/G/TBTN26/BDI776.docx")</f>
        <v>https://docs.wto.org/imrd/directdoc.asp?DDFDocuments/t/G/TBTN26/BDI776.docx</v>
      </c>
      <c r="S429" t="str">
        <f>HYPERLINK("https://docs.wto.org/imrd/directdoc.asp?DDFDocuments/u/G/TBTN26/BDI776.docx", "https://docs.wto.org/imrd/directdoc.asp?DDFDocuments/u/G/TBTN26/BDI776.docx")</f>
        <v>https://docs.wto.org/imrd/directdoc.asp?DDFDocuments/u/G/TBTN26/BDI776.docx</v>
      </c>
      <c r="T429" t="str">
        <f>HYPERLINK("https://docs.wto.org/imrd/directdoc.asp?DDFDocuments/v/G/TBTN26/BDI776.docx", "https://docs.wto.org/imrd/directdoc.asp?DDFDocuments/v/G/TBTN26/BDI776.docx")</f>
        <v>https://docs.wto.org/imrd/directdoc.asp?DDFDocuments/v/G/TBTN26/BDI776.docx</v>
      </c>
      <c r="U429" t="s">
        <v>46</v>
      </c>
      <c r="V429" t="s">
        <v>47</v>
      </c>
      <c r="W429" t="s">
        <v>46</v>
      </c>
      <c r="X429" t="s">
        <v>47</v>
      </c>
      <c r="Y429" t="s">
        <v>47</v>
      </c>
      <c r="Z429" t="s">
        <v>47</v>
      </c>
      <c r="AA429" t="s">
        <v>47</v>
      </c>
      <c r="AB429" s="2" t="s">
        <v>1941</v>
      </c>
      <c r="AC429" t="s">
        <v>42</v>
      </c>
      <c r="AD429" t="s">
        <v>42</v>
      </c>
      <c r="AE429" t="s">
        <v>42</v>
      </c>
      <c r="AF429" t="s">
        <v>42</v>
      </c>
      <c r="AG429" t="s">
        <v>42</v>
      </c>
      <c r="AH429" s="2" t="s">
        <v>42</v>
      </c>
    </row>
    <row r="430" spans="1:34" ht="285" x14ac:dyDescent="0.25">
      <c r="A430" s="8" t="s">
        <v>1944</v>
      </c>
      <c r="B430" s="6" t="s">
        <v>192</v>
      </c>
      <c r="C430" s="7">
        <v>46175</v>
      </c>
      <c r="D430" s="9" t="str">
        <f>HYPERLINK("https://www.epingalert.org/en/Search?viewData= G/TBT/N/BDI/777, G/TBT/N/KEN/2067, G/TBT/N/RWA/1434, G/TBT/N/TZA/1614, G/TBT/N/UGA/2390"," G/TBT/N/BDI/777, G/TBT/N/KEN/2067, G/TBT/N/RWA/1434, G/TBT/N/TZA/1614, G/TBT/N/UGA/2390")</f>
        <v xml:space="preserve"> G/TBT/N/BDI/777, G/TBT/N/KEN/2067, G/TBT/N/RWA/1434, G/TBT/N/TZA/1614, G/TBT/N/UGA/2390</v>
      </c>
      <c r="E430" s="8" t="s">
        <v>1942</v>
      </c>
      <c r="F430" s="8" t="s">
        <v>1943</v>
      </c>
      <c r="G430" s="8" t="s">
        <v>1945</v>
      </c>
      <c r="H430" s="8" t="s">
        <v>131</v>
      </c>
      <c r="I430" s="8" t="s">
        <v>627</v>
      </c>
      <c r="J430" s="8" t="s">
        <v>42</v>
      </c>
      <c r="K430" s="8" t="s">
        <v>42</v>
      </c>
      <c r="L430" s="6"/>
      <c r="M430" s="7">
        <v>46235</v>
      </c>
      <c r="N430" s="7" t="s">
        <v>76</v>
      </c>
      <c r="O430" s="7" t="s">
        <v>76</v>
      </c>
      <c r="P430" s="6" t="s">
        <v>44</v>
      </c>
      <c r="Q430" s="8" t="s">
        <v>1946</v>
      </c>
      <c r="R430" t="str">
        <f>HYPERLINK("https://docs.wto.org/imrd/directdoc.asp?DDFDocuments/t/G/TBTN26/BDI777.docx", "https://docs.wto.org/imrd/directdoc.asp?DDFDocuments/t/G/TBTN26/BDI777.docx")</f>
        <v>https://docs.wto.org/imrd/directdoc.asp?DDFDocuments/t/G/TBTN26/BDI777.docx</v>
      </c>
      <c r="S430" t="str">
        <f>HYPERLINK("https://docs.wto.org/imrd/directdoc.asp?DDFDocuments/u/G/TBTN26/BDI777.docx", "https://docs.wto.org/imrd/directdoc.asp?DDFDocuments/u/G/TBTN26/BDI777.docx")</f>
        <v>https://docs.wto.org/imrd/directdoc.asp?DDFDocuments/u/G/TBTN26/BDI777.docx</v>
      </c>
      <c r="T430" t="str">
        <f>HYPERLINK("https://docs.wto.org/imrd/directdoc.asp?DDFDocuments/v/G/TBTN26/BDI777.docx", "https://docs.wto.org/imrd/directdoc.asp?DDFDocuments/v/G/TBTN26/BDI777.docx")</f>
        <v>https://docs.wto.org/imrd/directdoc.asp?DDFDocuments/v/G/TBTN26/BDI777.docx</v>
      </c>
      <c r="U430" t="s">
        <v>46</v>
      </c>
      <c r="V430" t="s">
        <v>47</v>
      </c>
      <c r="W430" t="s">
        <v>46</v>
      </c>
      <c r="X430" t="s">
        <v>47</v>
      </c>
      <c r="Y430" t="s">
        <v>47</v>
      </c>
      <c r="Z430" t="s">
        <v>47</v>
      </c>
      <c r="AA430" t="s">
        <v>47</v>
      </c>
      <c r="AB430" s="2" t="s">
        <v>1947</v>
      </c>
      <c r="AC430" t="s">
        <v>42</v>
      </c>
      <c r="AD430" t="s">
        <v>42</v>
      </c>
      <c r="AE430" t="s">
        <v>42</v>
      </c>
      <c r="AF430" t="s">
        <v>42</v>
      </c>
      <c r="AG430" t="s">
        <v>42</v>
      </c>
      <c r="AH430" s="2" t="s">
        <v>42</v>
      </c>
    </row>
    <row r="431" spans="1:34" ht="285" x14ac:dyDescent="0.25">
      <c r="A431" s="8" t="s">
        <v>1944</v>
      </c>
      <c r="B431" s="6" t="s">
        <v>69</v>
      </c>
      <c r="C431" s="7">
        <v>46175</v>
      </c>
      <c r="D431" s="9" t="str">
        <f>HYPERLINK("https://www.epingalert.org/en/Search?viewData= G/TBT/N/BDI/777, G/TBT/N/KEN/2067, G/TBT/N/RWA/1434, G/TBT/N/TZA/1614, G/TBT/N/UGA/2390"," G/TBT/N/BDI/777, G/TBT/N/KEN/2067, G/TBT/N/RWA/1434, G/TBT/N/TZA/1614, G/TBT/N/UGA/2390")</f>
        <v xml:space="preserve"> G/TBT/N/BDI/777, G/TBT/N/KEN/2067, G/TBT/N/RWA/1434, G/TBT/N/TZA/1614, G/TBT/N/UGA/2390</v>
      </c>
      <c r="E431" s="8" t="s">
        <v>1942</v>
      </c>
      <c r="F431" s="8" t="s">
        <v>1943</v>
      </c>
      <c r="G431" s="8" t="s">
        <v>1945</v>
      </c>
      <c r="H431" s="8" t="s">
        <v>131</v>
      </c>
      <c r="I431" s="8" t="s">
        <v>627</v>
      </c>
      <c r="J431" s="8" t="s">
        <v>42</v>
      </c>
      <c r="K431" s="8" t="s">
        <v>42</v>
      </c>
      <c r="L431" s="6"/>
      <c r="M431" s="7">
        <v>46235</v>
      </c>
      <c r="N431" s="7" t="s">
        <v>76</v>
      </c>
      <c r="O431" s="7" t="s">
        <v>76</v>
      </c>
      <c r="P431" s="6" t="s">
        <v>44</v>
      </c>
      <c r="Q431" s="8" t="s">
        <v>1946</v>
      </c>
      <c r="R431" t="str">
        <f>HYPERLINK("https://docs.wto.org/imrd/directdoc.asp?DDFDocuments/t/G/TBTN26/BDI777.docx", "https://docs.wto.org/imrd/directdoc.asp?DDFDocuments/t/G/TBTN26/BDI777.docx")</f>
        <v>https://docs.wto.org/imrd/directdoc.asp?DDFDocuments/t/G/TBTN26/BDI777.docx</v>
      </c>
      <c r="S431" t="str">
        <f>HYPERLINK("https://docs.wto.org/imrd/directdoc.asp?DDFDocuments/u/G/TBTN26/BDI777.docx", "https://docs.wto.org/imrd/directdoc.asp?DDFDocuments/u/G/TBTN26/BDI777.docx")</f>
        <v>https://docs.wto.org/imrd/directdoc.asp?DDFDocuments/u/G/TBTN26/BDI777.docx</v>
      </c>
      <c r="T431" t="str">
        <f>HYPERLINK("https://docs.wto.org/imrd/directdoc.asp?DDFDocuments/v/G/TBTN26/BDI777.docx", "https://docs.wto.org/imrd/directdoc.asp?DDFDocuments/v/G/TBTN26/BDI777.docx")</f>
        <v>https://docs.wto.org/imrd/directdoc.asp?DDFDocuments/v/G/TBTN26/BDI777.docx</v>
      </c>
      <c r="U431" t="s">
        <v>46</v>
      </c>
      <c r="V431" t="s">
        <v>47</v>
      </c>
      <c r="W431" t="s">
        <v>46</v>
      </c>
      <c r="X431" t="s">
        <v>47</v>
      </c>
      <c r="Y431" t="s">
        <v>47</v>
      </c>
      <c r="Z431" t="s">
        <v>47</v>
      </c>
      <c r="AA431" t="s">
        <v>47</v>
      </c>
      <c r="AB431" s="2" t="s">
        <v>1947</v>
      </c>
      <c r="AC431" t="s">
        <v>42</v>
      </c>
      <c r="AD431" t="s">
        <v>42</v>
      </c>
      <c r="AE431" t="s">
        <v>42</v>
      </c>
      <c r="AF431" t="s">
        <v>42</v>
      </c>
      <c r="AG431" t="s">
        <v>42</v>
      </c>
      <c r="AH431" s="2" t="s">
        <v>42</v>
      </c>
    </row>
    <row r="432" spans="1:34" ht="285" x14ac:dyDescent="0.25">
      <c r="A432" s="8" t="s">
        <v>1944</v>
      </c>
      <c r="B432" s="6" t="s">
        <v>201</v>
      </c>
      <c r="C432" s="7">
        <v>46175</v>
      </c>
      <c r="D432" s="9" t="str">
        <f>HYPERLINK("https://www.epingalert.org/en/Search?viewData= G/TBT/N/BDI/777, G/TBT/N/KEN/2067, G/TBT/N/RWA/1434, G/TBT/N/TZA/1614, G/TBT/N/UGA/2390"," G/TBT/N/BDI/777, G/TBT/N/KEN/2067, G/TBT/N/RWA/1434, G/TBT/N/TZA/1614, G/TBT/N/UGA/2390")</f>
        <v xml:space="preserve"> G/TBT/N/BDI/777, G/TBT/N/KEN/2067, G/TBT/N/RWA/1434, G/TBT/N/TZA/1614, G/TBT/N/UGA/2390</v>
      </c>
      <c r="E432" s="8" t="s">
        <v>1942</v>
      </c>
      <c r="F432" s="8" t="s">
        <v>1943</v>
      </c>
      <c r="G432" s="8" t="s">
        <v>1945</v>
      </c>
      <c r="H432" s="8" t="s">
        <v>131</v>
      </c>
      <c r="I432" s="8" t="s">
        <v>627</v>
      </c>
      <c r="J432" s="8" t="s">
        <v>42</v>
      </c>
      <c r="K432" s="8" t="s">
        <v>42</v>
      </c>
      <c r="L432" s="6"/>
      <c r="M432" s="7">
        <v>46235</v>
      </c>
      <c r="N432" s="7" t="s">
        <v>76</v>
      </c>
      <c r="O432" s="7" t="s">
        <v>76</v>
      </c>
      <c r="P432" s="6" t="s">
        <v>44</v>
      </c>
      <c r="Q432" s="8" t="s">
        <v>1946</v>
      </c>
      <c r="R432" t="str">
        <f>HYPERLINK("https://docs.wto.org/imrd/directdoc.asp?DDFDocuments/t/G/TBTN26/BDI777.docx", "https://docs.wto.org/imrd/directdoc.asp?DDFDocuments/t/G/TBTN26/BDI777.docx")</f>
        <v>https://docs.wto.org/imrd/directdoc.asp?DDFDocuments/t/G/TBTN26/BDI777.docx</v>
      </c>
      <c r="S432" t="str">
        <f>HYPERLINK("https://docs.wto.org/imrd/directdoc.asp?DDFDocuments/u/G/TBTN26/BDI777.docx", "https://docs.wto.org/imrd/directdoc.asp?DDFDocuments/u/G/TBTN26/BDI777.docx")</f>
        <v>https://docs.wto.org/imrd/directdoc.asp?DDFDocuments/u/G/TBTN26/BDI777.docx</v>
      </c>
      <c r="T432" t="str">
        <f>HYPERLINK("https://docs.wto.org/imrd/directdoc.asp?DDFDocuments/v/G/TBTN26/BDI777.docx", "https://docs.wto.org/imrd/directdoc.asp?DDFDocuments/v/G/TBTN26/BDI777.docx")</f>
        <v>https://docs.wto.org/imrd/directdoc.asp?DDFDocuments/v/G/TBTN26/BDI777.docx</v>
      </c>
      <c r="U432" t="s">
        <v>46</v>
      </c>
      <c r="V432" t="s">
        <v>47</v>
      </c>
      <c r="W432" t="s">
        <v>46</v>
      </c>
      <c r="X432" t="s">
        <v>47</v>
      </c>
      <c r="Y432" t="s">
        <v>47</v>
      </c>
      <c r="Z432" t="s">
        <v>47</v>
      </c>
      <c r="AA432" t="s">
        <v>47</v>
      </c>
      <c r="AB432" s="2" t="s">
        <v>1947</v>
      </c>
      <c r="AC432" t="s">
        <v>42</v>
      </c>
      <c r="AD432" t="s">
        <v>42</v>
      </c>
      <c r="AE432" t="s">
        <v>42</v>
      </c>
      <c r="AF432" t="s">
        <v>42</v>
      </c>
      <c r="AG432" t="s">
        <v>42</v>
      </c>
      <c r="AH432" s="2" t="s">
        <v>42</v>
      </c>
    </row>
    <row r="433" spans="1:34" ht="285" x14ac:dyDescent="0.25">
      <c r="A433" s="8" t="s">
        <v>1944</v>
      </c>
      <c r="B433" s="6" t="s">
        <v>202</v>
      </c>
      <c r="C433" s="7">
        <v>46175</v>
      </c>
      <c r="D433" s="9" t="str">
        <f>HYPERLINK("https://www.epingalert.org/en/Search?viewData= G/TBT/N/BDI/777, G/TBT/N/KEN/2067, G/TBT/N/RWA/1434, G/TBT/N/TZA/1614, G/TBT/N/UGA/2390"," G/TBT/N/BDI/777, G/TBT/N/KEN/2067, G/TBT/N/RWA/1434, G/TBT/N/TZA/1614, G/TBT/N/UGA/2390")</f>
        <v xml:space="preserve"> G/TBT/N/BDI/777, G/TBT/N/KEN/2067, G/TBT/N/RWA/1434, G/TBT/N/TZA/1614, G/TBT/N/UGA/2390</v>
      </c>
      <c r="E433" s="8" t="s">
        <v>1942</v>
      </c>
      <c r="F433" s="8" t="s">
        <v>1943</v>
      </c>
      <c r="G433" s="8" t="s">
        <v>1945</v>
      </c>
      <c r="H433" s="8" t="s">
        <v>131</v>
      </c>
      <c r="I433" s="8" t="s">
        <v>627</v>
      </c>
      <c r="J433" s="8" t="s">
        <v>42</v>
      </c>
      <c r="K433" s="8" t="s">
        <v>42</v>
      </c>
      <c r="L433" s="6"/>
      <c r="M433" s="7">
        <v>46235</v>
      </c>
      <c r="N433" s="7" t="s">
        <v>76</v>
      </c>
      <c r="O433" s="7" t="s">
        <v>76</v>
      </c>
      <c r="P433" s="6" t="s">
        <v>44</v>
      </c>
      <c r="Q433" s="8" t="s">
        <v>1946</v>
      </c>
      <c r="R433" t="str">
        <f>HYPERLINK("https://docs.wto.org/imrd/directdoc.asp?DDFDocuments/t/G/TBTN26/BDI777.docx", "https://docs.wto.org/imrd/directdoc.asp?DDFDocuments/t/G/TBTN26/BDI777.docx")</f>
        <v>https://docs.wto.org/imrd/directdoc.asp?DDFDocuments/t/G/TBTN26/BDI777.docx</v>
      </c>
      <c r="S433" t="str">
        <f>HYPERLINK("https://docs.wto.org/imrd/directdoc.asp?DDFDocuments/u/G/TBTN26/BDI777.docx", "https://docs.wto.org/imrd/directdoc.asp?DDFDocuments/u/G/TBTN26/BDI777.docx")</f>
        <v>https://docs.wto.org/imrd/directdoc.asp?DDFDocuments/u/G/TBTN26/BDI777.docx</v>
      </c>
      <c r="T433" t="str">
        <f>HYPERLINK("https://docs.wto.org/imrd/directdoc.asp?DDFDocuments/v/G/TBTN26/BDI777.docx", "https://docs.wto.org/imrd/directdoc.asp?DDFDocuments/v/G/TBTN26/BDI777.docx")</f>
        <v>https://docs.wto.org/imrd/directdoc.asp?DDFDocuments/v/G/TBTN26/BDI777.docx</v>
      </c>
      <c r="U433" t="s">
        <v>46</v>
      </c>
      <c r="V433" t="s">
        <v>47</v>
      </c>
      <c r="W433" t="s">
        <v>46</v>
      </c>
      <c r="X433" t="s">
        <v>47</v>
      </c>
      <c r="Y433" t="s">
        <v>47</v>
      </c>
      <c r="Z433" t="s">
        <v>47</v>
      </c>
      <c r="AA433" t="s">
        <v>47</v>
      </c>
      <c r="AB433" s="2" t="s">
        <v>1947</v>
      </c>
      <c r="AC433" t="s">
        <v>42</v>
      </c>
      <c r="AD433" t="s">
        <v>42</v>
      </c>
      <c r="AE433" t="s">
        <v>42</v>
      </c>
      <c r="AF433" t="s">
        <v>42</v>
      </c>
      <c r="AG433" t="s">
        <v>42</v>
      </c>
      <c r="AH433" s="2" t="s">
        <v>42</v>
      </c>
    </row>
    <row r="434" spans="1:34" ht="285" x14ac:dyDescent="0.25">
      <c r="A434" s="8" t="s">
        <v>1944</v>
      </c>
      <c r="B434" s="6" t="s">
        <v>203</v>
      </c>
      <c r="C434" s="7">
        <v>46175</v>
      </c>
      <c r="D434" s="9" t="str">
        <f>HYPERLINK("https://www.epingalert.org/en/Search?viewData= G/TBT/N/BDI/777, G/TBT/N/KEN/2067, G/TBT/N/RWA/1434, G/TBT/N/TZA/1614, G/TBT/N/UGA/2390"," G/TBT/N/BDI/777, G/TBT/N/KEN/2067, G/TBT/N/RWA/1434, G/TBT/N/TZA/1614, G/TBT/N/UGA/2390")</f>
        <v xml:space="preserve"> G/TBT/N/BDI/777, G/TBT/N/KEN/2067, G/TBT/N/RWA/1434, G/TBT/N/TZA/1614, G/TBT/N/UGA/2390</v>
      </c>
      <c r="E434" s="8" t="s">
        <v>1942</v>
      </c>
      <c r="F434" s="8" t="s">
        <v>1943</v>
      </c>
      <c r="G434" s="8" t="s">
        <v>1945</v>
      </c>
      <c r="H434" s="8" t="s">
        <v>131</v>
      </c>
      <c r="I434" s="8" t="s">
        <v>627</v>
      </c>
      <c r="J434" s="8" t="s">
        <v>42</v>
      </c>
      <c r="K434" s="8" t="s">
        <v>42</v>
      </c>
      <c r="L434" s="6"/>
      <c r="M434" s="7">
        <v>46235</v>
      </c>
      <c r="N434" s="7" t="s">
        <v>76</v>
      </c>
      <c r="O434" s="7" t="s">
        <v>76</v>
      </c>
      <c r="P434" s="6" t="s">
        <v>44</v>
      </c>
      <c r="Q434" s="8" t="s">
        <v>1946</v>
      </c>
      <c r="R434" t="str">
        <f>HYPERLINK("https://docs.wto.org/imrd/directdoc.asp?DDFDocuments/t/G/TBTN26/BDI777.docx", "https://docs.wto.org/imrd/directdoc.asp?DDFDocuments/t/G/TBTN26/BDI777.docx")</f>
        <v>https://docs.wto.org/imrd/directdoc.asp?DDFDocuments/t/G/TBTN26/BDI777.docx</v>
      </c>
      <c r="S434" t="str">
        <f>HYPERLINK("https://docs.wto.org/imrd/directdoc.asp?DDFDocuments/u/G/TBTN26/BDI777.docx", "https://docs.wto.org/imrd/directdoc.asp?DDFDocuments/u/G/TBTN26/BDI777.docx")</f>
        <v>https://docs.wto.org/imrd/directdoc.asp?DDFDocuments/u/G/TBTN26/BDI777.docx</v>
      </c>
      <c r="T434" t="str">
        <f>HYPERLINK("https://docs.wto.org/imrd/directdoc.asp?DDFDocuments/v/G/TBTN26/BDI777.docx", "https://docs.wto.org/imrd/directdoc.asp?DDFDocuments/v/G/TBTN26/BDI777.docx")</f>
        <v>https://docs.wto.org/imrd/directdoc.asp?DDFDocuments/v/G/TBTN26/BDI777.docx</v>
      </c>
      <c r="U434" t="s">
        <v>46</v>
      </c>
      <c r="V434" t="s">
        <v>47</v>
      </c>
      <c r="W434" t="s">
        <v>46</v>
      </c>
      <c r="X434" t="s">
        <v>47</v>
      </c>
      <c r="Y434" t="s">
        <v>47</v>
      </c>
      <c r="Z434" t="s">
        <v>47</v>
      </c>
      <c r="AA434" t="s">
        <v>47</v>
      </c>
      <c r="AB434" s="2" t="s">
        <v>1947</v>
      </c>
      <c r="AC434" t="s">
        <v>42</v>
      </c>
      <c r="AD434" t="s">
        <v>42</v>
      </c>
      <c r="AE434" t="s">
        <v>42</v>
      </c>
      <c r="AF434" t="s">
        <v>42</v>
      </c>
      <c r="AG434" t="s">
        <v>42</v>
      </c>
      <c r="AH434" s="2" t="s">
        <v>42</v>
      </c>
    </row>
    <row r="435" spans="1:34" ht="180" x14ac:dyDescent="0.25">
      <c r="A435" s="8" t="s">
        <v>1950</v>
      </c>
      <c r="B435" s="6" t="s">
        <v>192</v>
      </c>
      <c r="C435" s="7">
        <v>46175</v>
      </c>
      <c r="D435" s="9" t="str">
        <f>HYPERLINK("https://www.epingalert.org/en/Search?viewData= G/TBT/N/BDI/778, G/TBT/N/KEN/2068, G/TBT/N/RWA/1435, G/TBT/N/TZA/1615, G/TBT/N/UGA/2391"," G/TBT/N/BDI/778, G/TBT/N/KEN/2068, G/TBT/N/RWA/1435, G/TBT/N/TZA/1615, G/TBT/N/UGA/2391")</f>
        <v xml:space="preserve"> G/TBT/N/BDI/778, G/TBT/N/KEN/2068, G/TBT/N/RWA/1435, G/TBT/N/TZA/1615, G/TBT/N/UGA/2391</v>
      </c>
      <c r="E435" s="8" t="s">
        <v>1948</v>
      </c>
      <c r="F435" s="8" t="s">
        <v>1949</v>
      </c>
      <c r="G435" s="8" t="s">
        <v>1939</v>
      </c>
      <c r="H435" s="8" t="s">
        <v>131</v>
      </c>
      <c r="I435" s="8" t="s">
        <v>627</v>
      </c>
      <c r="J435" s="8" t="s">
        <v>42</v>
      </c>
      <c r="K435" s="8" t="s">
        <v>42</v>
      </c>
      <c r="L435" s="6"/>
      <c r="M435" s="7">
        <v>46235</v>
      </c>
      <c r="N435" s="7" t="s">
        <v>76</v>
      </c>
      <c r="O435" s="7" t="s">
        <v>76</v>
      </c>
      <c r="P435" s="6" t="s">
        <v>44</v>
      </c>
      <c r="Q435" s="8" t="s">
        <v>1951</v>
      </c>
      <c r="R435" t="str">
        <f>HYPERLINK("https://docs.wto.org/imrd/directdoc.asp?DDFDocuments/t/G/TBTN26/BDI778.docx", "https://docs.wto.org/imrd/directdoc.asp?DDFDocuments/t/G/TBTN26/BDI778.docx")</f>
        <v>https://docs.wto.org/imrd/directdoc.asp?DDFDocuments/t/G/TBTN26/BDI778.docx</v>
      </c>
      <c r="S435" t="str">
        <f>HYPERLINK("https://docs.wto.org/imrd/directdoc.asp?DDFDocuments/u/G/TBTN26/BDI778.docx", "https://docs.wto.org/imrd/directdoc.asp?DDFDocuments/u/G/TBTN26/BDI778.docx")</f>
        <v>https://docs.wto.org/imrd/directdoc.asp?DDFDocuments/u/G/TBTN26/BDI778.docx</v>
      </c>
      <c r="T435" t="str">
        <f>HYPERLINK("https://docs.wto.org/imrd/directdoc.asp?DDFDocuments/v/G/TBTN26/BDI778.docx", "https://docs.wto.org/imrd/directdoc.asp?DDFDocuments/v/G/TBTN26/BDI778.docx")</f>
        <v>https://docs.wto.org/imrd/directdoc.asp?DDFDocuments/v/G/TBTN26/BDI778.docx</v>
      </c>
      <c r="U435" t="s">
        <v>46</v>
      </c>
      <c r="V435" t="s">
        <v>47</v>
      </c>
      <c r="W435" t="s">
        <v>47</v>
      </c>
      <c r="X435" t="s">
        <v>47</v>
      </c>
      <c r="Y435" t="s">
        <v>47</v>
      </c>
      <c r="Z435" t="s">
        <v>47</v>
      </c>
      <c r="AA435" t="s">
        <v>47</v>
      </c>
      <c r="AB435" s="2" t="s">
        <v>1952</v>
      </c>
      <c r="AC435" t="s">
        <v>42</v>
      </c>
      <c r="AD435" t="s">
        <v>42</v>
      </c>
      <c r="AE435" t="s">
        <v>42</v>
      </c>
      <c r="AF435" t="s">
        <v>42</v>
      </c>
      <c r="AG435" t="s">
        <v>42</v>
      </c>
      <c r="AH435" s="2" t="s">
        <v>42</v>
      </c>
    </row>
    <row r="436" spans="1:34" ht="180" x14ac:dyDescent="0.25">
      <c r="A436" s="8" t="s">
        <v>1950</v>
      </c>
      <c r="B436" s="6" t="s">
        <v>69</v>
      </c>
      <c r="C436" s="7">
        <v>46175</v>
      </c>
      <c r="D436" s="9" t="str">
        <f>HYPERLINK("https://www.epingalert.org/en/Search?viewData= G/TBT/N/BDI/778, G/TBT/N/KEN/2068, G/TBT/N/RWA/1435, G/TBT/N/TZA/1615, G/TBT/N/UGA/2391"," G/TBT/N/BDI/778, G/TBT/N/KEN/2068, G/TBT/N/RWA/1435, G/TBT/N/TZA/1615, G/TBT/N/UGA/2391")</f>
        <v xml:space="preserve"> G/TBT/N/BDI/778, G/TBT/N/KEN/2068, G/TBT/N/RWA/1435, G/TBT/N/TZA/1615, G/TBT/N/UGA/2391</v>
      </c>
      <c r="E436" s="8" t="s">
        <v>1948</v>
      </c>
      <c r="F436" s="8" t="s">
        <v>1949</v>
      </c>
      <c r="G436" s="8" t="s">
        <v>1939</v>
      </c>
      <c r="H436" s="8" t="s">
        <v>131</v>
      </c>
      <c r="I436" s="8" t="s">
        <v>627</v>
      </c>
      <c r="J436" s="8" t="s">
        <v>42</v>
      </c>
      <c r="K436" s="8" t="s">
        <v>42</v>
      </c>
      <c r="L436" s="6"/>
      <c r="M436" s="7">
        <v>46235</v>
      </c>
      <c r="N436" s="7" t="s">
        <v>76</v>
      </c>
      <c r="O436" s="7" t="s">
        <v>76</v>
      </c>
      <c r="P436" s="6" t="s">
        <v>44</v>
      </c>
      <c r="Q436" s="8" t="s">
        <v>1951</v>
      </c>
      <c r="R436" t="str">
        <f>HYPERLINK("https://docs.wto.org/imrd/directdoc.asp?DDFDocuments/t/G/TBTN26/BDI778.docx", "https://docs.wto.org/imrd/directdoc.asp?DDFDocuments/t/G/TBTN26/BDI778.docx")</f>
        <v>https://docs.wto.org/imrd/directdoc.asp?DDFDocuments/t/G/TBTN26/BDI778.docx</v>
      </c>
      <c r="S436" t="str">
        <f>HYPERLINK("https://docs.wto.org/imrd/directdoc.asp?DDFDocuments/u/G/TBTN26/BDI778.docx", "https://docs.wto.org/imrd/directdoc.asp?DDFDocuments/u/G/TBTN26/BDI778.docx")</f>
        <v>https://docs.wto.org/imrd/directdoc.asp?DDFDocuments/u/G/TBTN26/BDI778.docx</v>
      </c>
      <c r="T436" t="str">
        <f>HYPERLINK("https://docs.wto.org/imrd/directdoc.asp?DDFDocuments/v/G/TBTN26/BDI778.docx", "https://docs.wto.org/imrd/directdoc.asp?DDFDocuments/v/G/TBTN26/BDI778.docx")</f>
        <v>https://docs.wto.org/imrd/directdoc.asp?DDFDocuments/v/G/TBTN26/BDI778.docx</v>
      </c>
      <c r="U436" t="s">
        <v>46</v>
      </c>
      <c r="V436" t="s">
        <v>47</v>
      </c>
      <c r="W436" t="s">
        <v>47</v>
      </c>
      <c r="X436" t="s">
        <v>47</v>
      </c>
      <c r="Y436" t="s">
        <v>47</v>
      </c>
      <c r="Z436" t="s">
        <v>47</v>
      </c>
      <c r="AA436" t="s">
        <v>47</v>
      </c>
      <c r="AB436" s="2" t="s">
        <v>1952</v>
      </c>
      <c r="AC436" t="s">
        <v>42</v>
      </c>
      <c r="AD436" t="s">
        <v>42</v>
      </c>
      <c r="AE436" t="s">
        <v>42</v>
      </c>
      <c r="AF436" t="s">
        <v>42</v>
      </c>
      <c r="AG436" t="s">
        <v>42</v>
      </c>
      <c r="AH436" s="2" t="s">
        <v>42</v>
      </c>
    </row>
    <row r="437" spans="1:34" ht="180" x14ac:dyDescent="0.25">
      <c r="A437" s="8" t="s">
        <v>1950</v>
      </c>
      <c r="B437" s="6" t="s">
        <v>201</v>
      </c>
      <c r="C437" s="7">
        <v>46175</v>
      </c>
      <c r="D437" s="9" t="str">
        <f>HYPERLINK("https://www.epingalert.org/en/Search?viewData= G/TBT/N/BDI/778, G/TBT/N/KEN/2068, G/TBT/N/RWA/1435, G/TBT/N/TZA/1615, G/TBT/N/UGA/2391"," G/TBT/N/BDI/778, G/TBT/N/KEN/2068, G/TBT/N/RWA/1435, G/TBT/N/TZA/1615, G/TBT/N/UGA/2391")</f>
        <v xml:space="preserve"> G/TBT/N/BDI/778, G/TBT/N/KEN/2068, G/TBT/N/RWA/1435, G/TBT/N/TZA/1615, G/TBT/N/UGA/2391</v>
      </c>
      <c r="E437" s="8" t="s">
        <v>1948</v>
      </c>
      <c r="F437" s="8" t="s">
        <v>1949</v>
      </c>
      <c r="G437" s="8" t="s">
        <v>1939</v>
      </c>
      <c r="H437" s="8" t="s">
        <v>131</v>
      </c>
      <c r="I437" s="8" t="s">
        <v>627</v>
      </c>
      <c r="J437" s="8" t="s">
        <v>42</v>
      </c>
      <c r="K437" s="8" t="s">
        <v>42</v>
      </c>
      <c r="L437" s="6"/>
      <c r="M437" s="7">
        <v>46235</v>
      </c>
      <c r="N437" s="7" t="s">
        <v>76</v>
      </c>
      <c r="O437" s="7" t="s">
        <v>76</v>
      </c>
      <c r="P437" s="6" t="s">
        <v>44</v>
      </c>
      <c r="Q437" s="8" t="s">
        <v>1951</v>
      </c>
      <c r="R437" t="str">
        <f>HYPERLINK("https://docs.wto.org/imrd/directdoc.asp?DDFDocuments/t/G/TBTN26/BDI778.docx", "https://docs.wto.org/imrd/directdoc.asp?DDFDocuments/t/G/TBTN26/BDI778.docx")</f>
        <v>https://docs.wto.org/imrd/directdoc.asp?DDFDocuments/t/G/TBTN26/BDI778.docx</v>
      </c>
      <c r="S437" t="str">
        <f>HYPERLINK("https://docs.wto.org/imrd/directdoc.asp?DDFDocuments/u/G/TBTN26/BDI778.docx", "https://docs.wto.org/imrd/directdoc.asp?DDFDocuments/u/G/TBTN26/BDI778.docx")</f>
        <v>https://docs.wto.org/imrd/directdoc.asp?DDFDocuments/u/G/TBTN26/BDI778.docx</v>
      </c>
      <c r="T437" t="str">
        <f>HYPERLINK("https://docs.wto.org/imrd/directdoc.asp?DDFDocuments/v/G/TBTN26/BDI778.docx", "https://docs.wto.org/imrd/directdoc.asp?DDFDocuments/v/G/TBTN26/BDI778.docx")</f>
        <v>https://docs.wto.org/imrd/directdoc.asp?DDFDocuments/v/G/TBTN26/BDI778.docx</v>
      </c>
      <c r="U437" t="s">
        <v>46</v>
      </c>
      <c r="V437" t="s">
        <v>47</v>
      </c>
      <c r="W437" t="s">
        <v>47</v>
      </c>
      <c r="X437" t="s">
        <v>47</v>
      </c>
      <c r="Y437" t="s">
        <v>47</v>
      </c>
      <c r="Z437" t="s">
        <v>47</v>
      </c>
      <c r="AA437" t="s">
        <v>47</v>
      </c>
      <c r="AB437" s="2" t="s">
        <v>1952</v>
      </c>
      <c r="AC437" t="s">
        <v>42</v>
      </c>
      <c r="AD437" t="s">
        <v>42</v>
      </c>
      <c r="AE437" t="s">
        <v>42</v>
      </c>
      <c r="AF437" t="s">
        <v>42</v>
      </c>
      <c r="AG437" t="s">
        <v>42</v>
      </c>
      <c r="AH437" s="2" t="s">
        <v>42</v>
      </c>
    </row>
    <row r="438" spans="1:34" ht="180" x14ac:dyDescent="0.25">
      <c r="A438" s="8" t="s">
        <v>1950</v>
      </c>
      <c r="B438" s="6" t="s">
        <v>202</v>
      </c>
      <c r="C438" s="7">
        <v>46175</v>
      </c>
      <c r="D438" s="9" t="str">
        <f>HYPERLINK("https://www.epingalert.org/en/Search?viewData= G/TBT/N/BDI/778, G/TBT/N/KEN/2068, G/TBT/N/RWA/1435, G/TBT/N/TZA/1615, G/TBT/N/UGA/2391"," G/TBT/N/BDI/778, G/TBT/N/KEN/2068, G/TBT/N/RWA/1435, G/TBT/N/TZA/1615, G/TBT/N/UGA/2391")</f>
        <v xml:space="preserve"> G/TBT/N/BDI/778, G/TBT/N/KEN/2068, G/TBT/N/RWA/1435, G/TBT/N/TZA/1615, G/TBT/N/UGA/2391</v>
      </c>
      <c r="E438" s="8" t="s">
        <v>1948</v>
      </c>
      <c r="F438" s="8" t="s">
        <v>1949</v>
      </c>
      <c r="G438" s="8" t="s">
        <v>1939</v>
      </c>
      <c r="H438" s="8" t="s">
        <v>131</v>
      </c>
      <c r="I438" s="8" t="s">
        <v>627</v>
      </c>
      <c r="J438" s="8" t="s">
        <v>42</v>
      </c>
      <c r="K438" s="8" t="s">
        <v>42</v>
      </c>
      <c r="L438" s="6"/>
      <c r="M438" s="7">
        <v>46235</v>
      </c>
      <c r="N438" s="7" t="s">
        <v>76</v>
      </c>
      <c r="O438" s="7" t="s">
        <v>76</v>
      </c>
      <c r="P438" s="6" t="s">
        <v>44</v>
      </c>
      <c r="Q438" s="8" t="s">
        <v>1951</v>
      </c>
      <c r="R438" t="str">
        <f>HYPERLINK("https://docs.wto.org/imrd/directdoc.asp?DDFDocuments/t/G/TBTN26/BDI778.docx", "https://docs.wto.org/imrd/directdoc.asp?DDFDocuments/t/G/TBTN26/BDI778.docx")</f>
        <v>https://docs.wto.org/imrd/directdoc.asp?DDFDocuments/t/G/TBTN26/BDI778.docx</v>
      </c>
      <c r="S438" t="str">
        <f>HYPERLINK("https://docs.wto.org/imrd/directdoc.asp?DDFDocuments/u/G/TBTN26/BDI778.docx", "https://docs.wto.org/imrd/directdoc.asp?DDFDocuments/u/G/TBTN26/BDI778.docx")</f>
        <v>https://docs.wto.org/imrd/directdoc.asp?DDFDocuments/u/G/TBTN26/BDI778.docx</v>
      </c>
      <c r="T438" t="str">
        <f>HYPERLINK("https://docs.wto.org/imrd/directdoc.asp?DDFDocuments/v/G/TBTN26/BDI778.docx", "https://docs.wto.org/imrd/directdoc.asp?DDFDocuments/v/G/TBTN26/BDI778.docx")</f>
        <v>https://docs.wto.org/imrd/directdoc.asp?DDFDocuments/v/G/TBTN26/BDI778.docx</v>
      </c>
      <c r="U438" t="s">
        <v>46</v>
      </c>
      <c r="V438" t="s">
        <v>47</v>
      </c>
      <c r="W438" t="s">
        <v>47</v>
      </c>
      <c r="X438" t="s">
        <v>47</v>
      </c>
      <c r="Y438" t="s">
        <v>47</v>
      </c>
      <c r="Z438" t="s">
        <v>47</v>
      </c>
      <c r="AA438" t="s">
        <v>47</v>
      </c>
      <c r="AB438" s="2" t="s">
        <v>1952</v>
      </c>
      <c r="AC438" t="s">
        <v>42</v>
      </c>
      <c r="AD438" t="s">
        <v>42</v>
      </c>
      <c r="AE438" t="s">
        <v>42</v>
      </c>
      <c r="AF438" t="s">
        <v>42</v>
      </c>
      <c r="AG438" t="s">
        <v>42</v>
      </c>
      <c r="AH438" s="2" t="s">
        <v>42</v>
      </c>
    </row>
    <row r="439" spans="1:34" ht="180" x14ac:dyDescent="0.25">
      <c r="A439" s="8" t="s">
        <v>1950</v>
      </c>
      <c r="B439" s="6" t="s">
        <v>203</v>
      </c>
      <c r="C439" s="7">
        <v>46175</v>
      </c>
      <c r="D439" s="9" t="str">
        <f>HYPERLINK("https://www.epingalert.org/en/Search?viewData= G/TBT/N/BDI/778, G/TBT/N/KEN/2068, G/TBT/N/RWA/1435, G/TBT/N/TZA/1615, G/TBT/N/UGA/2391"," G/TBT/N/BDI/778, G/TBT/N/KEN/2068, G/TBT/N/RWA/1435, G/TBT/N/TZA/1615, G/TBT/N/UGA/2391")</f>
        <v xml:space="preserve"> G/TBT/N/BDI/778, G/TBT/N/KEN/2068, G/TBT/N/RWA/1435, G/TBT/N/TZA/1615, G/TBT/N/UGA/2391</v>
      </c>
      <c r="E439" s="8" t="s">
        <v>1948</v>
      </c>
      <c r="F439" s="8" t="s">
        <v>1949</v>
      </c>
      <c r="G439" s="8" t="s">
        <v>1939</v>
      </c>
      <c r="H439" s="8" t="s">
        <v>131</v>
      </c>
      <c r="I439" s="8" t="s">
        <v>627</v>
      </c>
      <c r="J439" s="8" t="s">
        <v>42</v>
      </c>
      <c r="K439" s="8" t="s">
        <v>42</v>
      </c>
      <c r="L439" s="6"/>
      <c r="M439" s="7">
        <v>46235</v>
      </c>
      <c r="N439" s="7" t="s">
        <v>76</v>
      </c>
      <c r="O439" s="7" t="s">
        <v>76</v>
      </c>
      <c r="P439" s="6" t="s">
        <v>44</v>
      </c>
      <c r="Q439" s="8" t="s">
        <v>1951</v>
      </c>
      <c r="R439" t="str">
        <f>HYPERLINK("https://docs.wto.org/imrd/directdoc.asp?DDFDocuments/t/G/TBTN26/BDI778.docx", "https://docs.wto.org/imrd/directdoc.asp?DDFDocuments/t/G/TBTN26/BDI778.docx")</f>
        <v>https://docs.wto.org/imrd/directdoc.asp?DDFDocuments/t/G/TBTN26/BDI778.docx</v>
      </c>
      <c r="S439" t="str">
        <f>HYPERLINK("https://docs.wto.org/imrd/directdoc.asp?DDFDocuments/u/G/TBTN26/BDI778.docx", "https://docs.wto.org/imrd/directdoc.asp?DDFDocuments/u/G/TBTN26/BDI778.docx")</f>
        <v>https://docs.wto.org/imrd/directdoc.asp?DDFDocuments/u/G/TBTN26/BDI778.docx</v>
      </c>
      <c r="T439" t="str">
        <f>HYPERLINK("https://docs.wto.org/imrd/directdoc.asp?DDFDocuments/v/G/TBTN26/BDI778.docx", "https://docs.wto.org/imrd/directdoc.asp?DDFDocuments/v/G/TBTN26/BDI778.docx")</f>
        <v>https://docs.wto.org/imrd/directdoc.asp?DDFDocuments/v/G/TBTN26/BDI778.docx</v>
      </c>
      <c r="U439" t="s">
        <v>46</v>
      </c>
      <c r="V439" t="s">
        <v>47</v>
      </c>
      <c r="W439" t="s">
        <v>47</v>
      </c>
      <c r="X439" t="s">
        <v>47</v>
      </c>
      <c r="Y439" t="s">
        <v>47</v>
      </c>
      <c r="Z439" t="s">
        <v>47</v>
      </c>
      <c r="AA439" t="s">
        <v>47</v>
      </c>
      <c r="AB439" s="2" t="s">
        <v>1952</v>
      </c>
      <c r="AC439" t="s">
        <v>42</v>
      </c>
      <c r="AD439" t="s">
        <v>42</v>
      </c>
      <c r="AE439" t="s">
        <v>42</v>
      </c>
      <c r="AF439" t="s">
        <v>42</v>
      </c>
      <c r="AG439" t="s">
        <v>42</v>
      </c>
      <c r="AH439" s="2" t="s">
        <v>42</v>
      </c>
    </row>
    <row r="440" spans="1:34" ht="45" x14ac:dyDescent="0.25">
      <c r="A440" s="8" t="s">
        <v>1687</v>
      </c>
      <c r="B440" s="6" t="s">
        <v>192</v>
      </c>
      <c r="C440" s="7">
        <v>46175</v>
      </c>
      <c r="D440" s="9" t="str">
        <f>HYPERLINK("https://www.epingalert.org/en/Search?viewData= G/TBT/N/BDI/779, G/TBT/N/KEN/2069, G/TBT/N/RWA/1436, G/TBT/N/TZA/1616, G/TBT/N/UGA/2393"," G/TBT/N/BDI/779, G/TBT/N/KEN/2069, G/TBT/N/RWA/1436, G/TBT/N/TZA/1616, G/TBT/N/UGA/2393")</f>
        <v xml:space="preserve"> G/TBT/N/BDI/779, G/TBT/N/KEN/2069, G/TBT/N/RWA/1436, G/TBT/N/TZA/1616, G/TBT/N/UGA/2393</v>
      </c>
      <c r="E440" s="8" t="s">
        <v>1953</v>
      </c>
      <c r="F440" s="8" t="s">
        <v>1954</v>
      </c>
      <c r="G440" s="8" t="s">
        <v>1032</v>
      </c>
      <c r="H440" s="8" t="s">
        <v>131</v>
      </c>
      <c r="I440" s="8" t="s">
        <v>1955</v>
      </c>
      <c r="J440" s="8" t="s">
        <v>42</v>
      </c>
      <c r="K440" s="8" t="s">
        <v>42</v>
      </c>
      <c r="L440" s="6"/>
      <c r="M440" s="7">
        <v>46235</v>
      </c>
      <c r="N440" s="7" t="s">
        <v>76</v>
      </c>
      <c r="O440" s="7" t="s">
        <v>76</v>
      </c>
      <c r="P440" s="6" t="s">
        <v>44</v>
      </c>
      <c r="Q440" s="8" t="s">
        <v>1956</v>
      </c>
      <c r="R440" t="str">
        <f>HYPERLINK("https://docs.wto.org/imrd/directdoc.asp?DDFDocuments/t/G/TBTN26/BDI779.docx", "https://docs.wto.org/imrd/directdoc.asp?DDFDocuments/t/G/TBTN26/BDI779.docx")</f>
        <v>https://docs.wto.org/imrd/directdoc.asp?DDFDocuments/t/G/TBTN26/BDI779.docx</v>
      </c>
      <c r="S440" t="str">
        <f>HYPERLINK("https://docs.wto.org/imrd/directdoc.asp?DDFDocuments/u/G/TBTN26/BDI779.docx", "https://docs.wto.org/imrd/directdoc.asp?DDFDocuments/u/G/TBTN26/BDI779.docx")</f>
        <v>https://docs.wto.org/imrd/directdoc.asp?DDFDocuments/u/G/TBTN26/BDI779.docx</v>
      </c>
      <c r="T440" t="str">
        <f>HYPERLINK("https://docs.wto.org/imrd/directdoc.asp?DDFDocuments/v/G/TBTN26/BDI779.docx", "https://docs.wto.org/imrd/directdoc.asp?DDFDocuments/v/G/TBTN26/BDI779.docx")</f>
        <v>https://docs.wto.org/imrd/directdoc.asp?DDFDocuments/v/G/TBTN26/BDI779.docx</v>
      </c>
      <c r="U440" t="s">
        <v>46</v>
      </c>
      <c r="V440" t="s">
        <v>47</v>
      </c>
      <c r="W440" t="s">
        <v>47</v>
      </c>
      <c r="X440" t="s">
        <v>47</v>
      </c>
      <c r="Y440" t="s">
        <v>47</v>
      </c>
      <c r="Z440" t="s">
        <v>47</v>
      </c>
      <c r="AA440" t="s">
        <v>47</v>
      </c>
      <c r="AB440" s="2" t="s">
        <v>1957</v>
      </c>
      <c r="AC440" t="s">
        <v>42</v>
      </c>
      <c r="AD440" t="s">
        <v>42</v>
      </c>
      <c r="AE440" t="s">
        <v>42</v>
      </c>
      <c r="AF440" t="s">
        <v>42</v>
      </c>
      <c r="AG440" t="s">
        <v>42</v>
      </c>
      <c r="AH440" s="2" t="s">
        <v>42</v>
      </c>
    </row>
    <row r="441" spans="1:34" ht="45" x14ac:dyDescent="0.25">
      <c r="A441" s="8" t="s">
        <v>1687</v>
      </c>
      <c r="B441" s="6" t="s">
        <v>69</v>
      </c>
      <c r="C441" s="7">
        <v>46175</v>
      </c>
      <c r="D441" s="9" t="str">
        <f>HYPERLINK("https://www.epingalert.org/en/Search?viewData= G/TBT/N/BDI/779, G/TBT/N/KEN/2069, G/TBT/N/RWA/1436, G/TBT/N/TZA/1616, G/TBT/N/UGA/2393"," G/TBT/N/BDI/779, G/TBT/N/KEN/2069, G/TBT/N/RWA/1436, G/TBT/N/TZA/1616, G/TBT/N/UGA/2393")</f>
        <v xml:space="preserve"> G/TBT/N/BDI/779, G/TBT/N/KEN/2069, G/TBT/N/RWA/1436, G/TBT/N/TZA/1616, G/TBT/N/UGA/2393</v>
      </c>
      <c r="E441" s="8" t="s">
        <v>1953</v>
      </c>
      <c r="F441" s="8" t="s">
        <v>1954</v>
      </c>
      <c r="G441" s="8" t="s">
        <v>1032</v>
      </c>
      <c r="H441" s="8" t="s">
        <v>131</v>
      </c>
      <c r="I441" s="8" t="s">
        <v>1955</v>
      </c>
      <c r="J441" s="8" t="s">
        <v>42</v>
      </c>
      <c r="K441" s="8" t="s">
        <v>42</v>
      </c>
      <c r="L441" s="6"/>
      <c r="M441" s="7">
        <v>46235</v>
      </c>
      <c r="N441" s="7" t="s">
        <v>76</v>
      </c>
      <c r="O441" s="7" t="s">
        <v>76</v>
      </c>
      <c r="P441" s="6" t="s">
        <v>44</v>
      </c>
      <c r="Q441" s="8" t="s">
        <v>1956</v>
      </c>
      <c r="R441" t="str">
        <f>HYPERLINK("https://docs.wto.org/imrd/directdoc.asp?DDFDocuments/t/G/TBTN26/BDI779.docx", "https://docs.wto.org/imrd/directdoc.asp?DDFDocuments/t/G/TBTN26/BDI779.docx")</f>
        <v>https://docs.wto.org/imrd/directdoc.asp?DDFDocuments/t/G/TBTN26/BDI779.docx</v>
      </c>
      <c r="S441" t="str">
        <f>HYPERLINK("https://docs.wto.org/imrd/directdoc.asp?DDFDocuments/u/G/TBTN26/BDI779.docx", "https://docs.wto.org/imrd/directdoc.asp?DDFDocuments/u/G/TBTN26/BDI779.docx")</f>
        <v>https://docs.wto.org/imrd/directdoc.asp?DDFDocuments/u/G/TBTN26/BDI779.docx</v>
      </c>
      <c r="T441" t="str">
        <f>HYPERLINK("https://docs.wto.org/imrd/directdoc.asp?DDFDocuments/v/G/TBTN26/BDI779.docx", "https://docs.wto.org/imrd/directdoc.asp?DDFDocuments/v/G/TBTN26/BDI779.docx")</f>
        <v>https://docs.wto.org/imrd/directdoc.asp?DDFDocuments/v/G/TBTN26/BDI779.docx</v>
      </c>
      <c r="U441" t="s">
        <v>46</v>
      </c>
      <c r="V441" t="s">
        <v>47</v>
      </c>
      <c r="W441" t="s">
        <v>47</v>
      </c>
      <c r="X441" t="s">
        <v>47</v>
      </c>
      <c r="Y441" t="s">
        <v>47</v>
      </c>
      <c r="Z441" t="s">
        <v>47</v>
      </c>
      <c r="AA441" t="s">
        <v>47</v>
      </c>
      <c r="AB441" s="2" t="s">
        <v>1957</v>
      </c>
      <c r="AC441" t="s">
        <v>42</v>
      </c>
      <c r="AD441" t="s">
        <v>42</v>
      </c>
      <c r="AE441" t="s">
        <v>42</v>
      </c>
      <c r="AF441" t="s">
        <v>42</v>
      </c>
      <c r="AG441" t="s">
        <v>42</v>
      </c>
      <c r="AH441" s="2" t="s">
        <v>42</v>
      </c>
    </row>
    <row r="442" spans="1:34" ht="45" x14ac:dyDescent="0.25">
      <c r="A442" s="8" t="s">
        <v>1687</v>
      </c>
      <c r="B442" s="6" t="s">
        <v>201</v>
      </c>
      <c r="C442" s="7">
        <v>46175</v>
      </c>
      <c r="D442" s="9" t="str">
        <f>HYPERLINK("https://www.epingalert.org/en/Search?viewData= G/TBT/N/BDI/779, G/TBT/N/KEN/2069, G/TBT/N/RWA/1436, G/TBT/N/TZA/1616, G/TBT/N/UGA/2393"," G/TBT/N/BDI/779, G/TBT/N/KEN/2069, G/TBT/N/RWA/1436, G/TBT/N/TZA/1616, G/TBT/N/UGA/2393")</f>
        <v xml:space="preserve"> G/TBT/N/BDI/779, G/TBT/N/KEN/2069, G/TBT/N/RWA/1436, G/TBT/N/TZA/1616, G/TBT/N/UGA/2393</v>
      </c>
      <c r="E442" s="8" t="s">
        <v>1953</v>
      </c>
      <c r="F442" s="8" t="s">
        <v>1954</v>
      </c>
      <c r="G442" s="8" t="s">
        <v>1032</v>
      </c>
      <c r="H442" s="8" t="s">
        <v>131</v>
      </c>
      <c r="I442" s="8" t="s">
        <v>1955</v>
      </c>
      <c r="J442" s="8" t="s">
        <v>42</v>
      </c>
      <c r="K442" s="8" t="s">
        <v>42</v>
      </c>
      <c r="L442" s="6"/>
      <c r="M442" s="7">
        <v>46235</v>
      </c>
      <c r="N442" s="7" t="s">
        <v>76</v>
      </c>
      <c r="O442" s="7" t="s">
        <v>76</v>
      </c>
      <c r="P442" s="6" t="s">
        <v>44</v>
      </c>
      <c r="Q442" s="8" t="s">
        <v>1956</v>
      </c>
      <c r="R442" t="str">
        <f>HYPERLINK("https://docs.wto.org/imrd/directdoc.asp?DDFDocuments/t/G/TBTN26/BDI779.docx", "https://docs.wto.org/imrd/directdoc.asp?DDFDocuments/t/G/TBTN26/BDI779.docx")</f>
        <v>https://docs.wto.org/imrd/directdoc.asp?DDFDocuments/t/G/TBTN26/BDI779.docx</v>
      </c>
      <c r="S442" t="str">
        <f>HYPERLINK("https://docs.wto.org/imrd/directdoc.asp?DDFDocuments/u/G/TBTN26/BDI779.docx", "https://docs.wto.org/imrd/directdoc.asp?DDFDocuments/u/G/TBTN26/BDI779.docx")</f>
        <v>https://docs.wto.org/imrd/directdoc.asp?DDFDocuments/u/G/TBTN26/BDI779.docx</v>
      </c>
      <c r="T442" t="str">
        <f>HYPERLINK("https://docs.wto.org/imrd/directdoc.asp?DDFDocuments/v/G/TBTN26/BDI779.docx", "https://docs.wto.org/imrd/directdoc.asp?DDFDocuments/v/G/TBTN26/BDI779.docx")</f>
        <v>https://docs.wto.org/imrd/directdoc.asp?DDFDocuments/v/G/TBTN26/BDI779.docx</v>
      </c>
      <c r="U442" t="s">
        <v>46</v>
      </c>
      <c r="V442" t="s">
        <v>47</v>
      </c>
      <c r="W442" t="s">
        <v>47</v>
      </c>
      <c r="X442" t="s">
        <v>47</v>
      </c>
      <c r="Y442" t="s">
        <v>47</v>
      </c>
      <c r="Z442" t="s">
        <v>47</v>
      </c>
      <c r="AA442" t="s">
        <v>47</v>
      </c>
      <c r="AB442" s="2" t="s">
        <v>1957</v>
      </c>
      <c r="AC442" t="s">
        <v>42</v>
      </c>
      <c r="AD442" t="s">
        <v>42</v>
      </c>
      <c r="AE442" t="s">
        <v>42</v>
      </c>
      <c r="AF442" t="s">
        <v>42</v>
      </c>
      <c r="AG442" t="s">
        <v>42</v>
      </c>
      <c r="AH442" s="2" t="s">
        <v>42</v>
      </c>
    </row>
    <row r="443" spans="1:34" ht="45" x14ac:dyDescent="0.25">
      <c r="A443" s="8" t="s">
        <v>1687</v>
      </c>
      <c r="B443" s="6" t="s">
        <v>202</v>
      </c>
      <c r="C443" s="7">
        <v>46175</v>
      </c>
      <c r="D443" s="9" t="str">
        <f>HYPERLINK("https://www.epingalert.org/en/Search?viewData= G/TBT/N/BDI/779, G/TBT/N/KEN/2069, G/TBT/N/RWA/1436, G/TBT/N/TZA/1616, G/TBT/N/UGA/2393"," G/TBT/N/BDI/779, G/TBT/N/KEN/2069, G/TBT/N/RWA/1436, G/TBT/N/TZA/1616, G/TBT/N/UGA/2393")</f>
        <v xml:space="preserve"> G/TBT/N/BDI/779, G/TBT/N/KEN/2069, G/TBT/N/RWA/1436, G/TBT/N/TZA/1616, G/TBT/N/UGA/2393</v>
      </c>
      <c r="E443" s="8" t="s">
        <v>1953</v>
      </c>
      <c r="F443" s="8" t="s">
        <v>1954</v>
      </c>
      <c r="G443" s="8" t="s">
        <v>1032</v>
      </c>
      <c r="H443" s="8" t="s">
        <v>131</v>
      </c>
      <c r="I443" s="8" t="s">
        <v>1955</v>
      </c>
      <c r="J443" s="8" t="s">
        <v>42</v>
      </c>
      <c r="K443" s="8" t="s">
        <v>42</v>
      </c>
      <c r="L443" s="6"/>
      <c r="M443" s="7">
        <v>46235</v>
      </c>
      <c r="N443" s="7" t="s">
        <v>76</v>
      </c>
      <c r="O443" s="7" t="s">
        <v>76</v>
      </c>
      <c r="P443" s="6" t="s">
        <v>44</v>
      </c>
      <c r="Q443" s="8" t="s">
        <v>1956</v>
      </c>
      <c r="R443" t="str">
        <f>HYPERLINK("https://docs.wto.org/imrd/directdoc.asp?DDFDocuments/t/G/TBTN26/BDI779.docx", "https://docs.wto.org/imrd/directdoc.asp?DDFDocuments/t/G/TBTN26/BDI779.docx")</f>
        <v>https://docs.wto.org/imrd/directdoc.asp?DDFDocuments/t/G/TBTN26/BDI779.docx</v>
      </c>
      <c r="S443" t="str">
        <f>HYPERLINK("https://docs.wto.org/imrd/directdoc.asp?DDFDocuments/u/G/TBTN26/BDI779.docx", "https://docs.wto.org/imrd/directdoc.asp?DDFDocuments/u/G/TBTN26/BDI779.docx")</f>
        <v>https://docs.wto.org/imrd/directdoc.asp?DDFDocuments/u/G/TBTN26/BDI779.docx</v>
      </c>
      <c r="T443" t="str">
        <f>HYPERLINK("https://docs.wto.org/imrd/directdoc.asp?DDFDocuments/v/G/TBTN26/BDI779.docx", "https://docs.wto.org/imrd/directdoc.asp?DDFDocuments/v/G/TBTN26/BDI779.docx")</f>
        <v>https://docs.wto.org/imrd/directdoc.asp?DDFDocuments/v/G/TBTN26/BDI779.docx</v>
      </c>
      <c r="U443" t="s">
        <v>46</v>
      </c>
      <c r="V443" t="s">
        <v>47</v>
      </c>
      <c r="W443" t="s">
        <v>47</v>
      </c>
      <c r="X443" t="s">
        <v>47</v>
      </c>
      <c r="Y443" t="s">
        <v>47</v>
      </c>
      <c r="Z443" t="s">
        <v>47</v>
      </c>
      <c r="AA443" t="s">
        <v>47</v>
      </c>
      <c r="AB443" s="2" t="s">
        <v>1957</v>
      </c>
      <c r="AC443" t="s">
        <v>42</v>
      </c>
      <c r="AD443" t="s">
        <v>42</v>
      </c>
      <c r="AE443" t="s">
        <v>42</v>
      </c>
      <c r="AF443" t="s">
        <v>42</v>
      </c>
      <c r="AG443" t="s">
        <v>42</v>
      </c>
      <c r="AH443" s="2" t="s">
        <v>42</v>
      </c>
    </row>
    <row r="444" spans="1:34" ht="45" x14ac:dyDescent="0.25">
      <c r="A444" s="8" t="s">
        <v>1687</v>
      </c>
      <c r="B444" s="6" t="s">
        <v>203</v>
      </c>
      <c r="C444" s="7">
        <v>46175</v>
      </c>
      <c r="D444" s="9" t="str">
        <f>HYPERLINK("https://www.epingalert.org/en/Search?viewData= G/TBT/N/BDI/779, G/TBT/N/KEN/2069, G/TBT/N/RWA/1436, G/TBT/N/TZA/1616, G/TBT/N/UGA/2393"," G/TBT/N/BDI/779, G/TBT/N/KEN/2069, G/TBT/N/RWA/1436, G/TBT/N/TZA/1616, G/TBT/N/UGA/2393")</f>
        <v xml:space="preserve"> G/TBT/N/BDI/779, G/TBT/N/KEN/2069, G/TBT/N/RWA/1436, G/TBT/N/TZA/1616, G/TBT/N/UGA/2393</v>
      </c>
      <c r="E444" s="8" t="s">
        <v>1953</v>
      </c>
      <c r="F444" s="8" t="s">
        <v>1954</v>
      </c>
      <c r="G444" s="8" t="s">
        <v>1032</v>
      </c>
      <c r="H444" s="8" t="s">
        <v>131</v>
      </c>
      <c r="I444" s="8" t="s">
        <v>1955</v>
      </c>
      <c r="J444" s="8" t="s">
        <v>42</v>
      </c>
      <c r="K444" s="8" t="s">
        <v>42</v>
      </c>
      <c r="L444" s="6"/>
      <c r="M444" s="7">
        <v>46235</v>
      </c>
      <c r="N444" s="7" t="s">
        <v>76</v>
      </c>
      <c r="O444" s="7" t="s">
        <v>76</v>
      </c>
      <c r="P444" s="6" t="s">
        <v>44</v>
      </c>
      <c r="Q444" s="8" t="s">
        <v>1956</v>
      </c>
      <c r="R444" t="str">
        <f>HYPERLINK("https://docs.wto.org/imrd/directdoc.asp?DDFDocuments/t/G/TBTN26/BDI779.docx", "https://docs.wto.org/imrd/directdoc.asp?DDFDocuments/t/G/TBTN26/BDI779.docx")</f>
        <v>https://docs.wto.org/imrd/directdoc.asp?DDFDocuments/t/G/TBTN26/BDI779.docx</v>
      </c>
      <c r="S444" t="str">
        <f>HYPERLINK("https://docs.wto.org/imrd/directdoc.asp?DDFDocuments/u/G/TBTN26/BDI779.docx", "https://docs.wto.org/imrd/directdoc.asp?DDFDocuments/u/G/TBTN26/BDI779.docx")</f>
        <v>https://docs.wto.org/imrd/directdoc.asp?DDFDocuments/u/G/TBTN26/BDI779.docx</v>
      </c>
      <c r="T444" t="str">
        <f>HYPERLINK("https://docs.wto.org/imrd/directdoc.asp?DDFDocuments/v/G/TBTN26/BDI779.docx", "https://docs.wto.org/imrd/directdoc.asp?DDFDocuments/v/G/TBTN26/BDI779.docx")</f>
        <v>https://docs.wto.org/imrd/directdoc.asp?DDFDocuments/v/G/TBTN26/BDI779.docx</v>
      </c>
      <c r="U444" t="s">
        <v>46</v>
      </c>
      <c r="V444" t="s">
        <v>47</v>
      </c>
      <c r="W444" t="s">
        <v>47</v>
      </c>
      <c r="X444" t="s">
        <v>47</v>
      </c>
      <c r="Y444" t="s">
        <v>47</v>
      </c>
      <c r="Z444" t="s">
        <v>47</v>
      </c>
      <c r="AA444" t="s">
        <v>47</v>
      </c>
      <c r="AB444" s="2" t="s">
        <v>1957</v>
      </c>
      <c r="AC444" t="s">
        <v>42</v>
      </c>
      <c r="AD444" t="s">
        <v>42</v>
      </c>
      <c r="AE444" t="s">
        <v>42</v>
      </c>
      <c r="AF444" t="s">
        <v>42</v>
      </c>
      <c r="AG444" t="s">
        <v>42</v>
      </c>
      <c r="AH444" s="2" t="s">
        <v>42</v>
      </c>
    </row>
    <row r="445" spans="1:34" ht="30" x14ac:dyDescent="0.25">
      <c r="A445" s="8" t="s">
        <v>1687</v>
      </c>
      <c r="B445" s="6" t="s">
        <v>192</v>
      </c>
      <c r="C445" s="7">
        <v>46175</v>
      </c>
      <c r="D445" s="9" t="str">
        <f>HYPERLINK("https://www.epingalert.org/en/Search?viewData= G/TBT/N/BDI/780, G/TBT/N/KEN/2070, G/TBT/N/RWA/1437, G/TBT/N/TZA/1617, G/TBT/N/UGA/2394"," G/TBT/N/BDI/780, G/TBT/N/KEN/2070, G/TBT/N/RWA/1437, G/TBT/N/TZA/1617, G/TBT/N/UGA/2394")</f>
        <v xml:space="preserve"> G/TBT/N/BDI/780, G/TBT/N/KEN/2070, G/TBT/N/RWA/1437, G/TBT/N/TZA/1617, G/TBT/N/UGA/2394</v>
      </c>
      <c r="E445" s="8" t="s">
        <v>1958</v>
      </c>
      <c r="F445" s="8" t="s">
        <v>1959</v>
      </c>
      <c r="G445" s="8" t="s">
        <v>1032</v>
      </c>
      <c r="H445" s="8" t="s">
        <v>131</v>
      </c>
      <c r="I445" s="8" t="s">
        <v>1955</v>
      </c>
      <c r="J445" s="8" t="s">
        <v>42</v>
      </c>
      <c r="K445" s="8" t="s">
        <v>42</v>
      </c>
      <c r="L445" s="6"/>
      <c r="M445" s="7">
        <v>46235</v>
      </c>
      <c r="N445" s="7" t="s">
        <v>76</v>
      </c>
      <c r="O445" s="7" t="s">
        <v>76</v>
      </c>
      <c r="P445" s="6" t="s">
        <v>44</v>
      </c>
      <c r="Q445" s="8" t="s">
        <v>1960</v>
      </c>
      <c r="R445" t="str">
        <f>HYPERLINK("https://docs.wto.org/imrd/directdoc.asp?DDFDocuments/t/G/TBTN26/BDI780.docx", "https://docs.wto.org/imrd/directdoc.asp?DDFDocuments/t/G/TBTN26/BDI780.docx")</f>
        <v>https://docs.wto.org/imrd/directdoc.asp?DDFDocuments/t/G/TBTN26/BDI780.docx</v>
      </c>
      <c r="S445" t="str">
        <f>HYPERLINK("https://docs.wto.org/imrd/directdoc.asp?DDFDocuments/u/G/TBTN26/BDI780.docx", "https://docs.wto.org/imrd/directdoc.asp?DDFDocuments/u/G/TBTN26/BDI780.docx")</f>
        <v>https://docs.wto.org/imrd/directdoc.asp?DDFDocuments/u/G/TBTN26/BDI780.docx</v>
      </c>
      <c r="T445" t="str">
        <f>HYPERLINK("https://docs.wto.org/imrd/directdoc.asp?DDFDocuments/v/G/TBTN26/BDI780.docx", "https://docs.wto.org/imrd/directdoc.asp?DDFDocuments/v/G/TBTN26/BDI780.docx")</f>
        <v>https://docs.wto.org/imrd/directdoc.asp?DDFDocuments/v/G/TBTN26/BDI780.docx</v>
      </c>
      <c r="U445" t="s">
        <v>46</v>
      </c>
      <c r="V445" t="s">
        <v>47</v>
      </c>
      <c r="W445" t="s">
        <v>47</v>
      </c>
      <c r="X445" t="s">
        <v>47</v>
      </c>
      <c r="Y445" t="s">
        <v>47</v>
      </c>
      <c r="Z445" t="s">
        <v>47</v>
      </c>
      <c r="AA445" t="s">
        <v>47</v>
      </c>
      <c r="AB445" s="2" t="s">
        <v>1961</v>
      </c>
      <c r="AC445" t="s">
        <v>42</v>
      </c>
      <c r="AD445" t="s">
        <v>42</v>
      </c>
      <c r="AE445" t="s">
        <v>42</v>
      </c>
      <c r="AF445" t="s">
        <v>42</v>
      </c>
      <c r="AG445" t="s">
        <v>42</v>
      </c>
      <c r="AH445" s="2" t="s">
        <v>42</v>
      </c>
    </row>
    <row r="446" spans="1:34" ht="30" x14ac:dyDescent="0.25">
      <c r="A446" s="8" t="s">
        <v>1687</v>
      </c>
      <c r="B446" s="6" t="s">
        <v>69</v>
      </c>
      <c r="C446" s="7">
        <v>46175</v>
      </c>
      <c r="D446" s="9" t="str">
        <f>HYPERLINK("https://www.epingalert.org/en/Search?viewData= G/TBT/N/BDI/780, G/TBT/N/KEN/2070, G/TBT/N/RWA/1437, G/TBT/N/TZA/1617, G/TBT/N/UGA/2394"," G/TBT/N/BDI/780, G/TBT/N/KEN/2070, G/TBT/N/RWA/1437, G/TBT/N/TZA/1617, G/TBT/N/UGA/2394")</f>
        <v xml:space="preserve"> G/TBT/N/BDI/780, G/TBT/N/KEN/2070, G/TBT/N/RWA/1437, G/TBT/N/TZA/1617, G/TBT/N/UGA/2394</v>
      </c>
      <c r="E446" s="8" t="s">
        <v>1958</v>
      </c>
      <c r="F446" s="8" t="s">
        <v>1959</v>
      </c>
      <c r="G446" s="8" t="s">
        <v>1032</v>
      </c>
      <c r="H446" s="8" t="s">
        <v>131</v>
      </c>
      <c r="I446" s="8" t="s">
        <v>1955</v>
      </c>
      <c r="J446" s="8" t="s">
        <v>42</v>
      </c>
      <c r="K446" s="8" t="s">
        <v>42</v>
      </c>
      <c r="L446" s="6"/>
      <c r="M446" s="7">
        <v>46235</v>
      </c>
      <c r="N446" s="7" t="s">
        <v>76</v>
      </c>
      <c r="O446" s="7" t="s">
        <v>76</v>
      </c>
      <c r="P446" s="6" t="s">
        <v>44</v>
      </c>
      <c r="Q446" s="8" t="s">
        <v>1960</v>
      </c>
      <c r="R446" t="str">
        <f>HYPERLINK("https://docs.wto.org/imrd/directdoc.asp?DDFDocuments/t/G/TBTN26/BDI780.docx", "https://docs.wto.org/imrd/directdoc.asp?DDFDocuments/t/G/TBTN26/BDI780.docx")</f>
        <v>https://docs.wto.org/imrd/directdoc.asp?DDFDocuments/t/G/TBTN26/BDI780.docx</v>
      </c>
      <c r="S446" t="str">
        <f>HYPERLINK("https://docs.wto.org/imrd/directdoc.asp?DDFDocuments/u/G/TBTN26/BDI780.docx", "https://docs.wto.org/imrd/directdoc.asp?DDFDocuments/u/G/TBTN26/BDI780.docx")</f>
        <v>https://docs.wto.org/imrd/directdoc.asp?DDFDocuments/u/G/TBTN26/BDI780.docx</v>
      </c>
      <c r="T446" t="str">
        <f>HYPERLINK("https://docs.wto.org/imrd/directdoc.asp?DDFDocuments/v/G/TBTN26/BDI780.docx", "https://docs.wto.org/imrd/directdoc.asp?DDFDocuments/v/G/TBTN26/BDI780.docx")</f>
        <v>https://docs.wto.org/imrd/directdoc.asp?DDFDocuments/v/G/TBTN26/BDI780.docx</v>
      </c>
      <c r="U446" t="s">
        <v>46</v>
      </c>
      <c r="V446" t="s">
        <v>47</v>
      </c>
      <c r="W446" t="s">
        <v>47</v>
      </c>
      <c r="X446" t="s">
        <v>47</v>
      </c>
      <c r="Y446" t="s">
        <v>47</v>
      </c>
      <c r="Z446" t="s">
        <v>47</v>
      </c>
      <c r="AA446" t="s">
        <v>47</v>
      </c>
      <c r="AB446" s="2" t="s">
        <v>1961</v>
      </c>
      <c r="AC446" t="s">
        <v>42</v>
      </c>
      <c r="AD446" t="s">
        <v>42</v>
      </c>
      <c r="AE446" t="s">
        <v>42</v>
      </c>
      <c r="AF446" t="s">
        <v>42</v>
      </c>
      <c r="AG446" t="s">
        <v>42</v>
      </c>
      <c r="AH446" s="2" t="s">
        <v>42</v>
      </c>
    </row>
    <row r="447" spans="1:34" ht="30" x14ac:dyDescent="0.25">
      <c r="A447" s="8" t="s">
        <v>1687</v>
      </c>
      <c r="B447" s="6" t="s">
        <v>201</v>
      </c>
      <c r="C447" s="7">
        <v>46175</v>
      </c>
      <c r="D447" s="9" t="str">
        <f>HYPERLINK("https://www.epingalert.org/en/Search?viewData= G/TBT/N/BDI/780, G/TBT/N/KEN/2070, G/TBT/N/RWA/1437, G/TBT/N/TZA/1617, G/TBT/N/UGA/2394"," G/TBT/N/BDI/780, G/TBT/N/KEN/2070, G/TBT/N/RWA/1437, G/TBT/N/TZA/1617, G/TBT/N/UGA/2394")</f>
        <v xml:space="preserve"> G/TBT/N/BDI/780, G/TBT/N/KEN/2070, G/TBT/N/RWA/1437, G/TBT/N/TZA/1617, G/TBT/N/UGA/2394</v>
      </c>
      <c r="E447" s="8" t="s">
        <v>1958</v>
      </c>
      <c r="F447" s="8" t="s">
        <v>1959</v>
      </c>
      <c r="G447" s="8" t="s">
        <v>1032</v>
      </c>
      <c r="H447" s="8" t="s">
        <v>131</v>
      </c>
      <c r="I447" s="8" t="s">
        <v>1955</v>
      </c>
      <c r="J447" s="8" t="s">
        <v>42</v>
      </c>
      <c r="K447" s="8" t="s">
        <v>42</v>
      </c>
      <c r="L447" s="6"/>
      <c r="M447" s="7">
        <v>46235</v>
      </c>
      <c r="N447" s="7" t="s">
        <v>76</v>
      </c>
      <c r="O447" s="7" t="s">
        <v>76</v>
      </c>
      <c r="P447" s="6" t="s">
        <v>44</v>
      </c>
      <c r="Q447" s="8" t="s">
        <v>1960</v>
      </c>
      <c r="R447" t="str">
        <f>HYPERLINK("https://docs.wto.org/imrd/directdoc.asp?DDFDocuments/t/G/TBTN26/BDI780.docx", "https://docs.wto.org/imrd/directdoc.asp?DDFDocuments/t/G/TBTN26/BDI780.docx")</f>
        <v>https://docs.wto.org/imrd/directdoc.asp?DDFDocuments/t/G/TBTN26/BDI780.docx</v>
      </c>
      <c r="S447" t="str">
        <f>HYPERLINK("https://docs.wto.org/imrd/directdoc.asp?DDFDocuments/u/G/TBTN26/BDI780.docx", "https://docs.wto.org/imrd/directdoc.asp?DDFDocuments/u/G/TBTN26/BDI780.docx")</f>
        <v>https://docs.wto.org/imrd/directdoc.asp?DDFDocuments/u/G/TBTN26/BDI780.docx</v>
      </c>
      <c r="T447" t="str">
        <f>HYPERLINK("https://docs.wto.org/imrd/directdoc.asp?DDFDocuments/v/G/TBTN26/BDI780.docx", "https://docs.wto.org/imrd/directdoc.asp?DDFDocuments/v/G/TBTN26/BDI780.docx")</f>
        <v>https://docs.wto.org/imrd/directdoc.asp?DDFDocuments/v/G/TBTN26/BDI780.docx</v>
      </c>
      <c r="U447" t="s">
        <v>46</v>
      </c>
      <c r="V447" t="s">
        <v>47</v>
      </c>
      <c r="W447" t="s">
        <v>47</v>
      </c>
      <c r="X447" t="s">
        <v>47</v>
      </c>
      <c r="Y447" t="s">
        <v>47</v>
      </c>
      <c r="Z447" t="s">
        <v>47</v>
      </c>
      <c r="AA447" t="s">
        <v>47</v>
      </c>
      <c r="AB447" s="2" t="s">
        <v>1961</v>
      </c>
      <c r="AC447" t="s">
        <v>42</v>
      </c>
      <c r="AD447" t="s">
        <v>42</v>
      </c>
      <c r="AE447" t="s">
        <v>42</v>
      </c>
      <c r="AF447" t="s">
        <v>42</v>
      </c>
      <c r="AG447" t="s">
        <v>42</v>
      </c>
      <c r="AH447" s="2" t="s">
        <v>42</v>
      </c>
    </row>
    <row r="448" spans="1:34" ht="30" x14ac:dyDescent="0.25">
      <c r="A448" s="8" t="s">
        <v>1687</v>
      </c>
      <c r="B448" s="6" t="s">
        <v>202</v>
      </c>
      <c r="C448" s="7">
        <v>46175</v>
      </c>
      <c r="D448" s="9" t="str">
        <f>HYPERLINK("https://www.epingalert.org/en/Search?viewData= G/TBT/N/BDI/780, G/TBT/N/KEN/2070, G/TBT/N/RWA/1437, G/TBT/N/TZA/1617, G/TBT/N/UGA/2394"," G/TBT/N/BDI/780, G/TBT/N/KEN/2070, G/TBT/N/RWA/1437, G/TBT/N/TZA/1617, G/TBT/N/UGA/2394")</f>
        <v xml:space="preserve"> G/TBT/N/BDI/780, G/TBT/N/KEN/2070, G/TBT/N/RWA/1437, G/TBT/N/TZA/1617, G/TBT/N/UGA/2394</v>
      </c>
      <c r="E448" s="8" t="s">
        <v>1958</v>
      </c>
      <c r="F448" s="8" t="s">
        <v>1959</v>
      </c>
      <c r="G448" s="8" t="s">
        <v>1032</v>
      </c>
      <c r="H448" s="8" t="s">
        <v>131</v>
      </c>
      <c r="I448" s="8" t="s">
        <v>1955</v>
      </c>
      <c r="J448" s="8" t="s">
        <v>42</v>
      </c>
      <c r="K448" s="8" t="s">
        <v>42</v>
      </c>
      <c r="L448" s="6"/>
      <c r="M448" s="7">
        <v>46235</v>
      </c>
      <c r="N448" s="7" t="s">
        <v>76</v>
      </c>
      <c r="O448" s="7" t="s">
        <v>76</v>
      </c>
      <c r="P448" s="6" t="s">
        <v>44</v>
      </c>
      <c r="Q448" s="8" t="s">
        <v>1960</v>
      </c>
      <c r="R448" t="str">
        <f>HYPERLINK("https://docs.wto.org/imrd/directdoc.asp?DDFDocuments/t/G/TBTN26/BDI780.docx", "https://docs.wto.org/imrd/directdoc.asp?DDFDocuments/t/G/TBTN26/BDI780.docx")</f>
        <v>https://docs.wto.org/imrd/directdoc.asp?DDFDocuments/t/G/TBTN26/BDI780.docx</v>
      </c>
      <c r="S448" t="str">
        <f>HYPERLINK("https://docs.wto.org/imrd/directdoc.asp?DDFDocuments/u/G/TBTN26/BDI780.docx", "https://docs.wto.org/imrd/directdoc.asp?DDFDocuments/u/G/TBTN26/BDI780.docx")</f>
        <v>https://docs.wto.org/imrd/directdoc.asp?DDFDocuments/u/G/TBTN26/BDI780.docx</v>
      </c>
      <c r="T448" t="str">
        <f>HYPERLINK("https://docs.wto.org/imrd/directdoc.asp?DDFDocuments/v/G/TBTN26/BDI780.docx", "https://docs.wto.org/imrd/directdoc.asp?DDFDocuments/v/G/TBTN26/BDI780.docx")</f>
        <v>https://docs.wto.org/imrd/directdoc.asp?DDFDocuments/v/G/TBTN26/BDI780.docx</v>
      </c>
      <c r="U448" t="s">
        <v>46</v>
      </c>
      <c r="V448" t="s">
        <v>47</v>
      </c>
      <c r="W448" t="s">
        <v>47</v>
      </c>
      <c r="X448" t="s">
        <v>47</v>
      </c>
      <c r="Y448" t="s">
        <v>47</v>
      </c>
      <c r="Z448" t="s">
        <v>47</v>
      </c>
      <c r="AA448" t="s">
        <v>47</v>
      </c>
      <c r="AB448" s="2" t="s">
        <v>1961</v>
      </c>
      <c r="AC448" t="s">
        <v>42</v>
      </c>
      <c r="AD448" t="s">
        <v>42</v>
      </c>
      <c r="AE448" t="s">
        <v>42</v>
      </c>
      <c r="AF448" t="s">
        <v>42</v>
      </c>
      <c r="AG448" t="s">
        <v>42</v>
      </c>
      <c r="AH448" s="2" t="s">
        <v>42</v>
      </c>
    </row>
    <row r="449" spans="1:34" ht="30" x14ac:dyDescent="0.25">
      <c r="A449" s="8" t="s">
        <v>1687</v>
      </c>
      <c r="B449" s="6" t="s">
        <v>203</v>
      </c>
      <c r="C449" s="7">
        <v>46175</v>
      </c>
      <c r="D449" s="9" t="str">
        <f>HYPERLINK("https://www.epingalert.org/en/Search?viewData= G/TBT/N/BDI/780, G/TBT/N/KEN/2070, G/TBT/N/RWA/1437, G/TBT/N/TZA/1617, G/TBT/N/UGA/2394"," G/TBT/N/BDI/780, G/TBT/N/KEN/2070, G/TBT/N/RWA/1437, G/TBT/N/TZA/1617, G/TBT/N/UGA/2394")</f>
        <v xml:space="preserve"> G/TBT/N/BDI/780, G/TBT/N/KEN/2070, G/TBT/N/RWA/1437, G/TBT/N/TZA/1617, G/TBT/N/UGA/2394</v>
      </c>
      <c r="E449" s="8" t="s">
        <v>1958</v>
      </c>
      <c r="F449" s="8" t="s">
        <v>1959</v>
      </c>
      <c r="G449" s="8" t="s">
        <v>1032</v>
      </c>
      <c r="H449" s="8" t="s">
        <v>131</v>
      </c>
      <c r="I449" s="8" t="s">
        <v>1955</v>
      </c>
      <c r="J449" s="8" t="s">
        <v>42</v>
      </c>
      <c r="K449" s="8" t="s">
        <v>42</v>
      </c>
      <c r="L449" s="6"/>
      <c r="M449" s="7">
        <v>46235</v>
      </c>
      <c r="N449" s="7" t="s">
        <v>76</v>
      </c>
      <c r="O449" s="7" t="s">
        <v>76</v>
      </c>
      <c r="P449" s="6" t="s">
        <v>44</v>
      </c>
      <c r="Q449" s="8" t="s">
        <v>1960</v>
      </c>
      <c r="R449" t="str">
        <f>HYPERLINK("https://docs.wto.org/imrd/directdoc.asp?DDFDocuments/t/G/TBTN26/BDI780.docx", "https://docs.wto.org/imrd/directdoc.asp?DDFDocuments/t/G/TBTN26/BDI780.docx")</f>
        <v>https://docs.wto.org/imrd/directdoc.asp?DDFDocuments/t/G/TBTN26/BDI780.docx</v>
      </c>
      <c r="S449" t="str">
        <f>HYPERLINK("https://docs.wto.org/imrd/directdoc.asp?DDFDocuments/u/G/TBTN26/BDI780.docx", "https://docs.wto.org/imrd/directdoc.asp?DDFDocuments/u/G/TBTN26/BDI780.docx")</f>
        <v>https://docs.wto.org/imrd/directdoc.asp?DDFDocuments/u/G/TBTN26/BDI780.docx</v>
      </c>
      <c r="T449" t="str">
        <f>HYPERLINK("https://docs.wto.org/imrd/directdoc.asp?DDFDocuments/v/G/TBTN26/BDI780.docx", "https://docs.wto.org/imrd/directdoc.asp?DDFDocuments/v/G/TBTN26/BDI780.docx")</f>
        <v>https://docs.wto.org/imrd/directdoc.asp?DDFDocuments/v/G/TBTN26/BDI780.docx</v>
      </c>
      <c r="U449" t="s">
        <v>46</v>
      </c>
      <c r="V449" t="s">
        <v>47</v>
      </c>
      <c r="W449" t="s">
        <v>47</v>
      </c>
      <c r="X449" t="s">
        <v>47</v>
      </c>
      <c r="Y449" t="s">
        <v>47</v>
      </c>
      <c r="Z449" t="s">
        <v>47</v>
      </c>
      <c r="AA449" t="s">
        <v>47</v>
      </c>
      <c r="AB449" s="2" t="s">
        <v>1961</v>
      </c>
      <c r="AC449" t="s">
        <v>42</v>
      </c>
      <c r="AD449" t="s">
        <v>42</v>
      </c>
      <c r="AE449" t="s">
        <v>42</v>
      </c>
      <c r="AF449" t="s">
        <v>42</v>
      </c>
      <c r="AG449" t="s">
        <v>42</v>
      </c>
      <c r="AH449" s="2" t="s">
        <v>42</v>
      </c>
    </row>
    <row r="450" spans="1:34" ht="255" x14ac:dyDescent="0.25">
      <c r="A450" s="8" t="s">
        <v>1965</v>
      </c>
      <c r="B450" s="6" t="s">
        <v>1962</v>
      </c>
      <c r="C450" s="7">
        <v>46175</v>
      </c>
      <c r="D450" s="9" t="str">
        <f>HYPERLINK("https://www.epingalert.org/en/Search?viewData= G/TBT/N/KHM/24"," G/TBT/N/KHM/24")</f>
        <v xml:space="preserve"> G/TBT/N/KHM/24</v>
      </c>
      <c r="E450" s="8" t="s">
        <v>1963</v>
      </c>
      <c r="F450" s="8" t="s">
        <v>1964</v>
      </c>
      <c r="G450" s="8" t="s">
        <v>1966</v>
      </c>
      <c r="H450" s="8" t="s">
        <v>1967</v>
      </c>
      <c r="I450" s="8" t="s">
        <v>910</v>
      </c>
      <c r="J450" s="8" t="s">
        <v>42</v>
      </c>
      <c r="K450" s="8" t="s">
        <v>42</v>
      </c>
      <c r="L450" s="6"/>
      <c r="M450" s="7">
        <v>46235</v>
      </c>
      <c r="N450" s="7" t="s">
        <v>76</v>
      </c>
      <c r="O450" s="7" t="s">
        <v>76</v>
      </c>
      <c r="P450" s="6" t="s">
        <v>44</v>
      </c>
      <c r="Q450" s="8" t="s">
        <v>1968</v>
      </c>
      <c r="R450" t="str">
        <f>HYPERLINK("https://docs.wto.org/imrd/directdoc.asp?DDFDocuments/t/G/TBTN26/KHM24.docx", "https://docs.wto.org/imrd/directdoc.asp?DDFDocuments/t/G/TBTN26/KHM24.docx")</f>
        <v>https://docs.wto.org/imrd/directdoc.asp?DDFDocuments/t/G/TBTN26/KHM24.docx</v>
      </c>
      <c r="S450" t="str">
        <f>HYPERLINK("https://docs.wto.org/imrd/directdoc.asp?DDFDocuments/u/G/TBTN26/KHM24.docx", "https://docs.wto.org/imrd/directdoc.asp?DDFDocuments/u/G/TBTN26/KHM24.docx")</f>
        <v>https://docs.wto.org/imrd/directdoc.asp?DDFDocuments/u/G/TBTN26/KHM24.docx</v>
      </c>
      <c r="T450" t="str">
        <f>HYPERLINK("https://docs.wto.org/imrd/directdoc.asp?DDFDocuments/v/G/TBTN26/KHM24.docx", "https://docs.wto.org/imrd/directdoc.asp?DDFDocuments/v/G/TBTN26/KHM24.docx")</f>
        <v>https://docs.wto.org/imrd/directdoc.asp?DDFDocuments/v/G/TBTN26/KHM24.docx</v>
      </c>
      <c r="U450" t="s">
        <v>46</v>
      </c>
      <c r="V450" t="s">
        <v>47</v>
      </c>
      <c r="W450" t="s">
        <v>47</v>
      </c>
      <c r="X450" t="s">
        <v>47</v>
      </c>
      <c r="Y450" t="s">
        <v>47</v>
      </c>
      <c r="Z450" t="s">
        <v>47</v>
      </c>
      <c r="AA450" t="s">
        <v>47</v>
      </c>
      <c r="AB450" s="2" t="s">
        <v>1969</v>
      </c>
      <c r="AC450" t="s">
        <v>42</v>
      </c>
      <c r="AD450" t="s">
        <v>42</v>
      </c>
      <c r="AE450" t="s">
        <v>42</v>
      </c>
      <c r="AF450" t="s">
        <v>42</v>
      </c>
      <c r="AG450" t="s">
        <v>42</v>
      </c>
      <c r="AH450" s="2" t="s">
        <v>42</v>
      </c>
    </row>
    <row r="451" spans="1:34" ht="255" x14ac:dyDescent="0.25">
      <c r="A451" s="8" t="s">
        <v>1972</v>
      </c>
      <c r="B451" s="6" t="s">
        <v>1962</v>
      </c>
      <c r="C451" s="7">
        <v>46175</v>
      </c>
      <c r="D451" s="9" t="str">
        <f>HYPERLINK("https://www.epingalert.org/en/Search?viewData= G/TBT/N/KHM/25"," G/TBT/N/KHM/25")</f>
        <v xml:space="preserve"> G/TBT/N/KHM/25</v>
      </c>
      <c r="E451" s="8" t="s">
        <v>1970</v>
      </c>
      <c r="F451" s="8" t="s">
        <v>1971</v>
      </c>
      <c r="G451" s="8" t="s">
        <v>1973</v>
      </c>
      <c r="H451" s="8" t="s">
        <v>1967</v>
      </c>
      <c r="I451" s="8" t="s">
        <v>1864</v>
      </c>
      <c r="J451" s="8" t="s">
        <v>42</v>
      </c>
      <c r="K451" s="8" t="s">
        <v>42</v>
      </c>
      <c r="L451" s="6"/>
      <c r="M451" s="7">
        <v>46235</v>
      </c>
      <c r="N451" s="7" t="s">
        <v>76</v>
      </c>
      <c r="O451" s="7" t="s">
        <v>76</v>
      </c>
      <c r="P451" s="6" t="s">
        <v>44</v>
      </c>
      <c r="Q451" s="8" t="s">
        <v>1974</v>
      </c>
      <c r="R451" t="str">
        <f>HYPERLINK("https://docs.wto.org/imrd/directdoc.asp?DDFDocuments/t/G/TBTN26/KHM25.docx", "https://docs.wto.org/imrd/directdoc.asp?DDFDocuments/t/G/TBTN26/KHM25.docx")</f>
        <v>https://docs.wto.org/imrd/directdoc.asp?DDFDocuments/t/G/TBTN26/KHM25.docx</v>
      </c>
      <c r="S451" t="str">
        <f>HYPERLINK("https://docs.wto.org/imrd/directdoc.asp?DDFDocuments/u/G/TBTN26/KHM25.docx", "https://docs.wto.org/imrd/directdoc.asp?DDFDocuments/u/G/TBTN26/KHM25.docx")</f>
        <v>https://docs.wto.org/imrd/directdoc.asp?DDFDocuments/u/G/TBTN26/KHM25.docx</v>
      </c>
      <c r="T451" t="str">
        <f>HYPERLINK("https://docs.wto.org/imrd/directdoc.asp?DDFDocuments/v/G/TBTN26/KHM25.docx", "https://docs.wto.org/imrd/directdoc.asp?DDFDocuments/v/G/TBTN26/KHM25.docx")</f>
        <v>https://docs.wto.org/imrd/directdoc.asp?DDFDocuments/v/G/TBTN26/KHM25.docx</v>
      </c>
      <c r="U451" t="s">
        <v>46</v>
      </c>
      <c r="V451" t="s">
        <v>47</v>
      </c>
      <c r="W451" t="s">
        <v>46</v>
      </c>
      <c r="X451" t="s">
        <v>47</v>
      </c>
      <c r="Y451" t="s">
        <v>47</v>
      </c>
      <c r="Z451" t="s">
        <v>47</v>
      </c>
      <c r="AA451" t="s">
        <v>47</v>
      </c>
      <c r="AB451" s="2" t="s">
        <v>1975</v>
      </c>
      <c r="AC451" t="s">
        <v>42</v>
      </c>
      <c r="AD451" t="s">
        <v>42</v>
      </c>
      <c r="AE451" t="s">
        <v>42</v>
      </c>
      <c r="AF451" t="s">
        <v>42</v>
      </c>
      <c r="AG451" t="s">
        <v>42</v>
      </c>
      <c r="AH451" s="2" t="s">
        <v>42</v>
      </c>
    </row>
    <row r="452" spans="1:34" ht="409.5" x14ac:dyDescent="0.25">
      <c r="A452" s="8" t="s">
        <v>1978</v>
      </c>
      <c r="B452" s="6" t="s">
        <v>203</v>
      </c>
      <c r="C452" s="7">
        <v>46175</v>
      </c>
      <c r="D452" s="9" t="str">
        <f>HYPERLINK("https://www.epingalert.org/en/Search?viewData= G/TBT/N/UGA/2392"," G/TBT/N/UGA/2392")</f>
        <v xml:space="preserve"> G/TBT/N/UGA/2392</v>
      </c>
      <c r="E452" s="8" t="s">
        <v>1976</v>
      </c>
      <c r="F452" s="8" t="s">
        <v>1977</v>
      </c>
      <c r="G452" s="8" t="s">
        <v>1634</v>
      </c>
      <c r="H452" s="8" t="s">
        <v>1979</v>
      </c>
      <c r="I452" s="8" t="s">
        <v>492</v>
      </c>
      <c r="J452" s="8" t="s">
        <v>42</v>
      </c>
      <c r="K452" s="8" t="s">
        <v>42</v>
      </c>
      <c r="L452" s="6"/>
      <c r="M452" s="7">
        <v>46235</v>
      </c>
      <c r="N452" s="7" t="s">
        <v>76</v>
      </c>
      <c r="O452" s="7" t="s">
        <v>76</v>
      </c>
      <c r="P452" s="6" t="s">
        <v>44</v>
      </c>
      <c r="Q452" s="8" t="s">
        <v>1980</v>
      </c>
      <c r="R452" t="str">
        <f>HYPERLINK("https://docs.wto.org/imrd/directdoc.asp?DDFDocuments/t/G/TBTN26/UGA2392.docx", "https://docs.wto.org/imrd/directdoc.asp?DDFDocuments/t/G/TBTN26/UGA2392.docx")</f>
        <v>https://docs.wto.org/imrd/directdoc.asp?DDFDocuments/t/G/TBTN26/UGA2392.docx</v>
      </c>
      <c r="S452" t="str">
        <f>HYPERLINK("https://docs.wto.org/imrd/directdoc.asp?DDFDocuments/u/G/TBTN26/UGA2392.docx", "https://docs.wto.org/imrd/directdoc.asp?DDFDocuments/u/G/TBTN26/UGA2392.docx")</f>
        <v>https://docs.wto.org/imrd/directdoc.asp?DDFDocuments/u/G/TBTN26/UGA2392.docx</v>
      </c>
      <c r="T452" t="str">
        <f>HYPERLINK("https://docs.wto.org/imrd/directdoc.asp?DDFDocuments/v/G/TBTN26/UGA2392.docx", "https://docs.wto.org/imrd/directdoc.asp?DDFDocuments/v/G/TBTN26/UGA2392.docx")</f>
        <v>https://docs.wto.org/imrd/directdoc.asp?DDFDocuments/v/G/TBTN26/UGA2392.docx</v>
      </c>
      <c r="U452" t="s">
        <v>46</v>
      </c>
      <c r="V452" t="s">
        <v>47</v>
      </c>
      <c r="W452" t="s">
        <v>46</v>
      </c>
      <c r="X452" t="s">
        <v>47</v>
      </c>
      <c r="Y452" t="s">
        <v>47</v>
      </c>
      <c r="Z452" t="s">
        <v>47</v>
      </c>
      <c r="AA452" t="s">
        <v>47</v>
      </c>
      <c r="AB452" s="2" t="s">
        <v>1981</v>
      </c>
      <c r="AC452" t="s">
        <v>42</v>
      </c>
      <c r="AD452" t="s">
        <v>42</v>
      </c>
      <c r="AE452" t="s">
        <v>42</v>
      </c>
      <c r="AF452" t="s">
        <v>42</v>
      </c>
      <c r="AG452" t="s">
        <v>42</v>
      </c>
      <c r="AH452" s="2" t="s">
        <v>42</v>
      </c>
    </row>
    <row r="453" spans="1:34" ht="210" x14ac:dyDescent="0.25">
      <c r="A453" s="8" t="s">
        <v>1984</v>
      </c>
      <c r="B453" s="6" t="s">
        <v>969</v>
      </c>
      <c r="C453" s="7">
        <v>46174</v>
      </c>
      <c r="D453" s="9" t="str">
        <f>HYPERLINK("https://www.epingalert.org/en/Search?viewData= G/TBT/N/CHL/796"," G/TBT/N/CHL/796")</f>
        <v xml:space="preserve"> G/TBT/N/CHL/796</v>
      </c>
      <c r="E453" s="8" t="s">
        <v>1982</v>
      </c>
      <c r="F453" s="8" t="s">
        <v>1983</v>
      </c>
      <c r="G453" s="8" t="s">
        <v>42</v>
      </c>
      <c r="H453" s="8" t="s">
        <v>1907</v>
      </c>
      <c r="I453" s="8" t="s">
        <v>132</v>
      </c>
      <c r="J453" s="8" t="s">
        <v>42</v>
      </c>
      <c r="K453" s="8" t="s">
        <v>151</v>
      </c>
      <c r="L453" s="6"/>
      <c r="M453" s="7">
        <v>46234</v>
      </c>
      <c r="N453" s="7" t="s">
        <v>515</v>
      </c>
      <c r="O453" s="7" t="s">
        <v>515</v>
      </c>
      <c r="P453" s="6" t="s">
        <v>44</v>
      </c>
      <c r="Q453" s="8" t="s">
        <v>1985</v>
      </c>
      <c r="R453" t="str">
        <f>HYPERLINK("https://docs.wto.org/imrd/directdoc.asp?DDFDocuments/t/G/TBTN26/CHL796.docx", "https://docs.wto.org/imrd/directdoc.asp?DDFDocuments/t/G/TBTN26/CHL796.docx")</f>
        <v>https://docs.wto.org/imrd/directdoc.asp?DDFDocuments/t/G/TBTN26/CHL796.docx</v>
      </c>
      <c r="S453" t="str">
        <f>HYPERLINK("https://docs.wto.org/imrd/directdoc.asp?DDFDocuments/u/G/TBTN26/CHL796.docx", "https://docs.wto.org/imrd/directdoc.asp?DDFDocuments/u/G/TBTN26/CHL796.docx")</f>
        <v>https://docs.wto.org/imrd/directdoc.asp?DDFDocuments/u/G/TBTN26/CHL796.docx</v>
      </c>
      <c r="T453" t="str">
        <f>HYPERLINK("https://docs.wto.org/imrd/directdoc.asp?DDFDocuments/v/G/TBTN26/CHL796.docx", "https://docs.wto.org/imrd/directdoc.asp?DDFDocuments/v/G/TBTN26/CHL796.docx")</f>
        <v>https://docs.wto.org/imrd/directdoc.asp?DDFDocuments/v/G/TBTN26/CHL796.docx</v>
      </c>
      <c r="U453" t="s">
        <v>46</v>
      </c>
      <c r="V453" t="s">
        <v>47</v>
      </c>
      <c r="W453" t="s">
        <v>47</v>
      </c>
      <c r="X453" t="s">
        <v>47</v>
      </c>
      <c r="Y453" t="s">
        <v>47</v>
      </c>
      <c r="Z453" t="s">
        <v>47</v>
      </c>
      <c r="AA453" t="s">
        <v>47</v>
      </c>
      <c r="AB453" s="2" t="s">
        <v>1986</v>
      </c>
      <c r="AC453" t="s">
        <v>42</v>
      </c>
      <c r="AD453" t="s">
        <v>42</v>
      </c>
      <c r="AE453" t="s">
        <v>42</v>
      </c>
      <c r="AF453" t="s">
        <v>42</v>
      </c>
      <c r="AG453" t="s">
        <v>42</v>
      </c>
      <c r="AH453" s="2" t="s">
        <v>42</v>
      </c>
    </row>
    <row r="454" spans="1:34" ht="75" x14ac:dyDescent="0.25">
      <c r="A454" s="8" t="s">
        <v>1989</v>
      </c>
      <c r="B454" s="6" t="s">
        <v>689</v>
      </c>
      <c r="C454" s="7">
        <v>46174</v>
      </c>
      <c r="D454" s="9" t="str">
        <f>HYPERLINK("https://www.epingalert.org/en/Search?viewData= G/TBT/N/CHN/2257"," G/TBT/N/CHN/2257")</f>
        <v xml:space="preserve"> G/TBT/N/CHN/2257</v>
      </c>
      <c r="E454" s="8" t="s">
        <v>1987</v>
      </c>
      <c r="F454" s="8" t="s">
        <v>1988</v>
      </c>
      <c r="G454" s="8" t="s">
        <v>1990</v>
      </c>
      <c r="H454" s="8" t="s">
        <v>1991</v>
      </c>
      <c r="I454" s="8" t="s">
        <v>910</v>
      </c>
      <c r="J454" s="8" t="s">
        <v>42</v>
      </c>
      <c r="K454" s="8" t="s">
        <v>42</v>
      </c>
      <c r="L454" s="6"/>
      <c r="M454" s="7">
        <v>46234</v>
      </c>
      <c r="N454" s="7" t="s">
        <v>76</v>
      </c>
      <c r="O454" s="7" t="s">
        <v>696</v>
      </c>
      <c r="P454" s="6" t="s">
        <v>44</v>
      </c>
      <c r="Q454" s="8" t="s">
        <v>1992</v>
      </c>
      <c r="R454" t="str">
        <f>HYPERLINK("https://docs.wto.org/imrd/directdoc.asp?DDFDocuments/t/G/TBTN26/CHN2257.docx", "https://docs.wto.org/imrd/directdoc.asp?DDFDocuments/t/G/TBTN26/CHN2257.docx")</f>
        <v>https://docs.wto.org/imrd/directdoc.asp?DDFDocuments/t/G/TBTN26/CHN2257.docx</v>
      </c>
      <c r="S454" t="str">
        <f>HYPERLINK("https://docs.wto.org/imrd/directdoc.asp?DDFDocuments/u/G/TBTN26/CHN2257.docx", "https://docs.wto.org/imrd/directdoc.asp?DDFDocuments/u/G/TBTN26/CHN2257.docx")</f>
        <v>https://docs.wto.org/imrd/directdoc.asp?DDFDocuments/u/G/TBTN26/CHN2257.docx</v>
      </c>
      <c r="T454" t="str">
        <f>HYPERLINK("https://docs.wto.org/imrd/directdoc.asp?DDFDocuments/v/G/TBTN26/CHN2257.docx", "https://docs.wto.org/imrd/directdoc.asp?DDFDocuments/v/G/TBTN26/CHN2257.docx")</f>
        <v>https://docs.wto.org/imrd/directdoc.asp?DDFDocuments/v/G/TBTN26/CHN2257.docx</v>
      </c>
      <c r="U454" t="s">
        <v>46</v>
      </c>
      <c r="V454" t="s">
        <v>47</v>
      </c>
      <c r="W454" t="s">
        <v>47</v>
      </c>
      <c r="X454" t="s">
        <v>47</v>
      </c>
      <c r="Y454" t="s">
        <v>47</v>
      </c>
      <c r="Z454" t="s">
        <v>47</v>
      </c>
      <c r="AA454" t="s">
        <v>47</v>
      </c>
      <c r="AB454" s="2" t="s">
        <v>42</v>
      </c>
      <c r="AC454" t="s">
        <v>42</v>
      </c>
      <c r="AD454" t="s">
        <v>42</v>
      </c>
      <c r="AE454" t="s">
        <v>42</v>
      </c>
      <c r="AF454" t="s">
        <v>42</v>
      </c>
      <c r="AG454" t="s">
        <v>42</v>
      </c>
      <c r="AH454" s="2" t="s">
        <v>42</v>
      </c>
    </row>
    <row r="455" spans="1:34" ht="409.5" x14ac:dyDescent="0.25">
      <c r="A455" s="8" t="s">
        <v>1995</v>
      </c>
      <c r="B455" s="6" t="s">
        <v>127</v>
      </c>
      <c r="C455" s="7">
        <v>46174</v>
      </c>
      <c r="D455" s="9" t="str">
        <f>HYPERLINK("https://www.epingalert.org/en/Search?viewData= G/TBT/N/EU/1214"," G/TBT/N/EU/1214")</f>
        <v xml:space="preserve"> G/TBT/N/EU/1214</v>
      </c>
      <c r="E455" s="8" t="s">
        <v>1993</v>
      </c>
      <c r="F455" s="8" t="s">
        <v>1994</v>
      </c>
      <c r="G455" s="8" t="s">
        <v>42</v>
      </c>
      <c r="H455" s="8" t="s">
        <v>1996</v>
      </c>
      <c r="I455" s="8" t="s">
        <v>1997</v>
      </c>
      <c r="J455" s="8" t="s">
        <v>1998</v>
      </c>
      <c r="K455" s="8" t="s">
        <v>42</v>
      </c>
      <c r="L455" s="6"/>
      <c r="M455" s="7">
        <v>46264</v>
      </c>
      <c r="N455" s="7" t="s">
        <v>1999</v>
      </c>
      <c r="O455" s="7" t="s">
        <v>2000</v>
      </c>
      <c r="P455" s="6" t="s">
        <v>44</v>
      </c>
      <c r="Q455" s="8" t="s">
        <v>2001</v>
      </c>
      <c r="R455" t="str">
        <f>HYPERLINK("https://docs.wto.org/imrd/directdoc.asp?DDFDocuments/t/G/TBTN26/EU1214.docx", "https://docs.wto.org/imrd/directdoc.asp?DDFDocuments/t/G/TBTN26/EU1214.docx")</f>
        <v>https://docs.wto.org/imrd/directdoc.asp?DDFDocuments/t/G/TBTN26/EU1214.docx</v>
      </c>
      <c r="S455" t="str">
        <f>HYPERLINK("https://docs.wto.org/imrd/directdoc.asp?DDFDocuments/u/G/TBTN26/EU1214.docx", "https://docs.wto.org/imrd/directdoc.asp?DDFDocuments/u/G/TBTN26/EU1214.docx")</f>
        <v>https://docs.wto.org/imrd/directdoc.asp?DDFDocuments/u/G/TBTN26/EU1214.docx</v>
      </c>
      <c r="T455" t="str">
        <f>HYPERLINK("https://docs.wto.org/imrd/directdoc.asp?DDFDocuments/v/G/TBTN26/EU1214.docx", "https://docs.wto.org/imrd/directdoc.asp?DDFDocuments/v/G/TBTN26/EU1214.docx")</f>
        <v>https://docs.wto.org/imrd/directdoc.asp?DDFDocuments/v/G/TBTN26/EU1214.docx</v>
      </c>
      <c r="U455" t="s">
        <v>46</v>
      </c>
      <c r="V455" t="s">
        <v>47</v>
      </c>
      <c r="W455" t="s">
        <v>46</v>
      </c>
      <c r="X455" t="s">
        <v>47</v>
      </c>
      <c r="Y455" t="s">
        <v>47</v>
      </c>
      <c r="Z455" t="s">
        <v>47</v>
      </c>
      <c r="AA455" t="s">
        <v>47</v>
      </c>
      <c r="AB455" s="2" t="s">
        <v>2002</v>
      </c>
      <c r="AC455" t="s">
        <v>42</v>
      </c>
      <c r="AD455" t="s">
        <v>42</v>
      </c>
      <c r="AE455" t="s">
        <v>42</v>
      </c>
      <c r="AF455" t="s">
        <v>42</v>
      </c>
      <c r="AG455" t="s">
        <v>42</v>
      </c>
      <c r="AH455" s="2" t="s">
        <v>42</v>
      </c>
    </row>
    <row r="456" spans="1:34" ht="75" x14ac:dyDescent="0.25">
      <c r="A456" s="8" t="s">
        <v>2006</v>
      </c>
      <c r="B456" s="6" t="s">
        <v>2003</v>
      </c>
      <c r="C456" s="7">
        <v>46174</v>
      </c>
      <c r="D456" s="9" t="str">
        <f>HYPERLINK("https://www.epingalert.org/en/Search?viewData= G/TBT/N/NIC/183"," G/TBT/N/NIC/183")</f>
        <v xml:space="preserve"> G/TBT/N/NIC/183</v>
      </c>
      <c r="E456" s="8" t="s">
        <v>2004</v>
      </c>
      <c r="F456" s="8" t="s">
        <v>2005</v>
      </c>
      <c r="G456" s="8" t="s">
        <v>2007</v>
      </c>
      <c r="H456" s="8" t="s">
        <v>2008</v>
      </c>
      <c r="I456" s="8" t="s">
        <v>654</v>
      </c>
      <c r="J456" s="8" t="s">
        <v>42</v>
      </c>
      <c r="K456" s="8" t="s">
        <v>42</v>
      </c>
      <c r="L456" s="6"/>
      <c r="M456" s="7">
        <v>46204</v>
      </c>
      <c r="N456" s="7" t="s">
        <v>76</v>
      </c>
      <c r="O456" s="7" t="s">
        <v>76</v>
      </c>
      <c r="P456" s="6" t="s">
        <v>44</v>
      </c>
      <c r="Q456" s="8" t="s">
        <v>2009</v>
      </c>
      <c r="R456" t="str">
        <f>HYPERLINK("https://docs.wto.org/imrd/directdoc.asp?DDFDocuments/t/G/TBTN26/NIC183.docx", "https://docs.wto.org/imrd/directdoc.asp?DDFDocuments/t/G/TBTN26/NIC183.docx")</f>
        <v>https://docs.wto.org/imrd/directdoc.asp?DDFDocuments/t/G/TBTN26/NIC183.docx</v>
      </c>
      <c r="S456" t="str">
        <f>HYPERLINK("https://docs.wto.org/imrd/directdoc.asp?DDFDocuments/u/G/TBTN26/NIC183.docx", "https://docs.wto.org/imrd/directdoc.asp?DDFDocuments/u/G/TBTN26/NIC183.docx")</f>
        <v>https://docs.wto.org/imrd/directdoc.asp?DDFDocuments/u/G/TBTN26/NIC183.docx</v>
      </c>
      <c r="T456" t="str">
        <f>HYPERLINK("https://docs.wto.org/imrd/directdoc.asp?DDFDocuments/v/G/TBTN26/NIC183.docx", "https://docs.wto.org/imrd/directdoc.asp?DDFDocuments/v/G/TBTN26/NIC183.docx")</f>
        <v>https://docs.wto.org/imrd/directdoc.asp?DDFDocuments/v/G/TBTN26/NIC183.docx</v>
      </c>
      <c r="U456" t="s">
        <v>47</v>
      </c>
      <c r="V456" t="s">
        <v>47</v>
      </c>
      <c r="W456" t="s">
        <v>47</v>
      </c>
      <c r="X456" t="s">
        <v>47</v>
      </c>
      <c r="Y456" t="s">
        <v>47</v>
      </c>
      <c r="Z456" t="s">
        <v>47</v>
      </c>
      <c r="AA456" t="s">
        <v>46</v>
      </c>
      <c r="AB456" s="2" t="s">
        <v>2010</v>
      </c>
      <c r="AC456" t="s">
        <v>42</v>
      </c>
      <c r="AD456" t="s">
        <v>42</v>
      </c>
      <c r="AE456" t="s">
        <v>42</v>
      </c>
      <c r="AF456" t="s">
        <v>42</v>
      </c>
      <c r="AG456" t="s">
        <v>42</v>
      </c>
      <c r="AH456" s="2" t="s">
        <v>42</v>
      </c>
    </row>
    <row r="457" spans="1:34" ht="240" x14ac:dyDescent="0.25">
      <c r="A457" s="8" t="s">
        <v>2013</v>
      </c>
      <c r="B457" s="6" t="s">
        <v>202</v>
      </c>
      <c r="C457" s="7">
        <v>46174</v>
      </c>
      <c r="D457" s="9" t="str">
        <f>HYPERLINK("https://www.epingalert.org/en/Search?viewData= G/TBT/N/TZA/1608"," G/TBT/N/TZA/1608")</f>
        <v xml:space="preserve"> G/TBT/N/TZA/1608</v>
      </c>
      <c r="E457" s="8" t="s">
        <v>2011</v>
      </c>
      <c r="F457" s="8" t="s">
        <v>2012</v>
      </c>
      <c r="G457" s="8" t="s">
        <v>2014</v>
      </c>
      <c r="H457" s="8" t="s">
        <v>2015</v>
      </c>
      <c r="I457" s="8" t="s">
        <v>528</v>
      </c>
      <c r="J457" s="8" t="s">
        <v>42</v>
      </c>
      <c r="K457" s="8" t="s">
        <v>42</v>
      </c>
      <c r="L457" s="6"/>
      <c r="M457" s="7">
        <v>46234</v>
      </c>
      <c r="N457" s="7" t="s">
        <v>628</v>
      </c>
      <c r="O457" s="7" t="s">
        <v>76</v>
      </c>
      <c r="P457" s="6" t="s">
        <v>44</v>
      </c>
      <c r="Q457" s="8" t="s">
        <v>2016</v>
      </c>
      <c r="R457" t="str">
        <f>HYPERLINK("https://docs.wto.org/imrd/directdoc.asp?DDFDocuments/t/G/TBTN26/TZA1608.docx", "https://docs.wto.org/imrd/directdoc.asp?DDFDocuments/t/G/TBTN26/TZA1608.docx")</f>
        <v>https://docs.wto.org/imrd/directdoc.asp?DDFDocuments/t/G/TBTN26/TZA1608.docx</v>
      </c>
      <c r="S457" t="str">
        <f>HYPERLINK("https://docs.wto.org/imrd/directdoc.asp?DDFDocuments/u/G/TBTN26/TZA1608.docx", "https://docs.wto.org/imrd/directdoc.asp?DDFDocuments/u/G/TBTN26/TZA1608.docx")</f>
        <v>https://docs.wto.org/imrd/directdoc.asp?DDFDocuments/u/G/TBTN26/TZA1608.docx</v>
      </c>
      <c r="T457" t="str">
        <f>HYPERLINK("https://docs.wto.org/imrd/directdoc.asp?DDFDocuments/v/G/TBTN26/TZA1608.docx", "https://docs.wto.org/imrd/directdoc.asp?DDFDocuments/v/G/TBTN26/TZA1608.docx")</f>
        <v>https://docs.wto.org/imrd/directdoc.asp?DDFDocuments/v/G/TBTN26/TZA1608.docx</v>
      </c>
      <c r="U457" t="s">
        <v>46</v>
      </c>
      <c r="V457" t="s">
        <v>47</v>
      </c>
      <c r="W457" t="s">
        <v>47</v>
      </c>
      <c r="X457" t="s">
        <v>47</v>
      </c>
      <c r="Y457" t="s">
        <v>47</v>
      </c>
      <c r="Z457" t="s">
        <v>47</v>
      </c>
      <c r="AA457" t="s">
        <v>47</v>
      </c>
      <c r="AB457" s="2" t="s">
        <v>2017</v>
      </c>
      <c r="AC457" t="s">
        <v>42</v>
      </c>
      <c r="AD457" t="s">
        <v>42</v>
      </c>
      <c r="AE457" t="s">
        <v>42</v>
      </c>
      <c r="AF457" t="s">
        <v>42</v>
      </c>
      <c r="AG457" t="s">
        <v>42</v>
      </c>
      <c r="AH457" s="2" t="s">
        <v>42</v>
      </c>
    </row>
    <row r="458" spans="1:34" ht="285" x14ac:dyDescent="0.25">
      <c r="A458" s="8" t="s">
        <v>2020</v>
      </c>
      <c r="B458" s="6" t="s">
        <v>202</v>
      </c>
      <c r="C458" s="7">
        <v>46174</v>
      </c>
      <c r="D458" s="9" t="str">
        <f>HYPERLINK("https://www.epingalert.org/en/Search?viewData= G/TBT/N/TZA/1609"," G/TBT/N/TZA/1609")</f>
        <v xml:space="preserve"> G/TBT/N/TZA/1609</v>
      </c>
      <c r="E458" s="8" t="s">
        <v>2018</v>
      </c>
      <c r="F458" s="8" t="s">
        <v>2019</v>
      </c>
      <c r="G458" s="8" t="s">
        <v>2021</v>
      </c>
      <c r="H458" s="8" t="s">
        <v>2015</v>
      </c>
      <c r="I458" s="8" t="s">
        <v>528</v>
      </c>
      <c r="J458" s="8" t="s">
        <v>42</v>
      </c>
      <c r="K458" s="8" t="s">
        <v>42</v>
      </c>
      <c r="L458" s="6"/>
      <c r="M458" s="7">
        <v>46234</v>
      </c>
      <c r="N458" s="7" t="s">
        <v>628</v>
      </c>
      <c r="O458" s="7" t="s">
        <v>76</v>
      </c>
      <c r="P458" s="6" t="s">
        <v>44</v>
      </c>
      <c r="Q458" s="8" t="s">
        <v>2022</v>
      </c>
      <c r="R458" t="str">
        <f>HYPERLINK("https://docs.wto.org/imrd/directdoc.asp?DDFDocuments/t/G/TBTN26/TZA1609.docx", "https://docs.wto.org/imrd/directdoc.asp?DDFDocuments/t/G/TBTN26/TZA1609.docx")</f>
        <v>https://docs.wto.org/imrd/directdoc.asp?DDFDocuments/t/G/TBTN26/TZA1609.docx</v>
      </c>
      <c r="S458" t="str">
        <f>HYPERLINK("https://docs.wto.org/imrd/directdoc.asp?DDFDocuments/u/G/TBTN26/TZA1609.docx", "https://docs.wto.org/imrd/directdoc.asp?DDFDocuments/u/G/TBTN26/TZA1609.docx")</f>
        <v>https://docs.wto.org/imrd/directdoc.asp?DDFDocuments/u/G/TBTN26/TZA1609.docx</v>
      </c>
      <c r="T458" t="str">
        <f>HYPERLINK("https://docs.wto.org/imrd/directdoc.asp?DDFDocuments/v/G/TBTN26/TZA1609.docx", "https://docs.wto.org/imrd/directdoc.asp?DDFDocuments/v/G/TBTN26/TZA1609.docx")</f>
        <v>https://docs.wto.org/imrd/directdoc.asp?DDFDocuments/v/G/TBTN26/TZA1609.docx</v>
      </c>
      <c r="U458" t="s">
        <v>46</v>
      </c>
      <c r="V458" t="s">
        <v>47</v>
      </c>
      <c r="W458" t="s">
        <v>47</v>
      </c>
      <c r="X458" t="s">
        <v>47</v>
      </c>
      <c r="Y458" t="s">
        <v>47</v>
      </c>
      <c r="Z458" t="s">
        <v>47</v>
      </c>
      <c r="AA458" t="s">
        <v>47</v>
      </c>
      <c r="AB458" s="2" t="s">
        <v>2023</v>
      </c>
      <c r="AC458" t="s">
        <v>42</v>
      </c>
      <c r="AD458" t="s">
        <v>42</v>
      </c>
      <c r="AE458" t="s">
        <v>42</v>
      </c>
      <c r="AF458" t="s">
        <v>42</v>
      </c>
      <c r="AG458" t="s">
        <v>42</v>
      </c>
      <c r="AH458" s="2" t="s">
        <v>42</v>
      </c>
    </row>
    <row r="459" spans="1:34" ht="285" x14ac:dyDescent="0.25">
      <c r="A459" s="8" t="s">
        <v>2026</v>
      </c>
      <c r="B459" s="6" t="s">
        <v>100</v>
      </c>
      <c r="C459" s="7">
        <v>46174</v>
      </c>
      <c r="D459" s="9" t="str">
        <f>HYPERLINK("https://www.epingalert.org/en/Search?viewData= G/TBT/N/VNM/409"," G/TBT/N/VNM/409")</f>
        <v xml:space="preserve"> G/TBT/N/VNM/409</v>
      </c>
      <c r="E459" s="8" t="s">
        <v>2024</v>
      </c>
      <c r="F459" s="8" t="s">
        <v>2025</v>
      </c>
      <c r="G459" s="8" t="s">
        <v>2027</v>
      </c>
      <c r="H459" s="8" t="s">
        <v>329</v>
      </c>
      <c r="I459" s="8" t="s">
        <v>2028</v>
      </c>
      <c r="J459" s="8" t="s">
        <v>2029</v>
      </c>
      <c r="K459" s="8" t="s">
        <v>42</v>
      </c>
      <c r="L459" s="6"/>
      <c r="M459" s="7">
        <v>46200</v>
      </c>
      <c r="N459" s="7">
        <v>46204</v>
      </c>
      <c r="O459" s="7">
        <v>46204</v>
      </c>
      <c r="P459" s="6" t="s">
        <v>44</v>
      </c>
      <c r="Q459" s="8" t="s">
        <v>2030</v>
      </c>
      <c r="R459" t="str">
        <f>HYPERLINK("https://docs.wto.org/imrd/directdoc.asp?DDFDocuments/t/G/TBTN26/VNM409.docx", "https://docs.wto.org/imrd/directdoc.asp?DDFDocuments/t/G/TBTN26/VNM409.docx")</f>
        <v>https://docs.wto.org/imrd/directdoc.asp?DDFDocuments/t/G/TBTN26/VNM409.docx</v>
      </c>
      <c r="S459" t="str">
        <f>HYPERLINK("https://docs.wto.org/imrd/directdoc.asp?DDFDocuments/u/G/TBTN26/VNM409.docx", "https://docs.wto.org/imrd/directdoc.asp?DDFDocuments/u/G/TBTN26/VNM409.docx")</f>
        <v>https://docs.wto.org/imrd/directdoc.asp?DDFDocuments/u/G/TBTN26/VNM409.docx</v>
      </c>
      <c r="T459" t="str">
        <f>HYPERLINK("https://docs.wto.org/imrd/directdoc.asp?DDFDocuments/v/G/TBTN26/VNM409.docx", "https://docs.wto.org/imrd/directdoc.asp?DDFDocuments/v/G/TBTN26/VNM409.docx")</f>
        <v>https://docs.wto.org/imrd/directdoc.asp?DDFDocuments/v/G/TBTN26/VNM409.docx</v>
      </c>
      <c r="U459" t="s">
        <v>46</v>
      </c>
      <c r="V459" t="s">
        <v>47</v>
      </c>
      <c r="W459" t="s">
        <v>46</v>
      </c>
      <c r="X459" t="s">
        <v>47</v>
      </c>
      <c r="Y459" t="s">
        <v>47</v>
      </c>
      <c r="Z459" t="s">
        <v>47</v>
      </c>
      <c r="AA459" t="s">
        <v>47</v>
      </c>
      <c r="AB459" s="2" t="s">
        <v>2031</v>
      </c>
      <c r="AC459" t="s">
        <v>42</v>
      </c>
      <c r="AD459" t="s">
        <v>42</v>
      </c>
      <c r="AE459" t="s">
        <v>42</v>
      </c>
      <c r="AF459" t="s">
        <v>42</v>
      </c>
      <c r="AG459" t="s">
        <v>42</v>
      </c>
      <c r="AH459" s="2" t="s">
        <v>42</v>
      </c>
    </row>
    <row r="460" spans="1:34" ht="195" x14ac:dyDescent="0.25">
      <c r="A460" s="8" t="s">
        <v>2034</v>
      </c>
      <c r="B460" s="6" t="s">
        <v>100</v>
      </c>
      <c r="C460" s="7">
        <v>46174</v>
      </c>
      <c r="D460" s="9" t="str">
        <f>HYPERLINK("https://www.epingalert.org/en/Search?viewData= G/TBT/N/VNM/410"," G/TBT/N/VNM/410")</f>
        <v xml:space="preserve"> G/TBT/N/VNM/410</v>
      </c>
      <c r="E460" s="8" t="s">
        <v>2032</v>
      </c>
      <c r="F460" s="8" t="s">
        <v>2033</v>
      </c>
      <c r="G460" s="8" t="s">
        <v>2035</v>
      </c>
      <c r="H460" s="8" t="s">
        <v>2036</v>
      </c>
      <c r="I460" s="8" t="s">
        <v>88</v>
      </c>
      <c r="J460" s="8" t="s">
        <v>42</v>
      </c>
      <c r="K460" s="8" t="s">
        <v>42</v>
      </c>
      <c r="L460" s="6"/>
      <c r="M460" s="7">
        <v>46200</v>
      </c>
      <c r="N460" s="7">
        <v>46204</v>
      </c>
      <c r="O460" s="7">
        <v>46204</v>
      </c>
      <c r="P460" s="6" t="s">
        <v>44</v>
      </c>
      <c r="Q460" s="8" t="s">
        <v>2037</v>
      </c>
      <c r="R460" t="str">
        <f>HYPERLINK("https://docs.wto.org/imrd/directdoc.asp?DDFDocuments/t/G/TBTN26/VNM410.docx", "https://docs.wto.org/imrd/directdoc.asp?DDFDocuments/t/G/TBTN26/VNM410.docx")</f>
        <v>https://docs.wto.org/imrd/directdoc.asp?DDFDocuments/t/G/TBTN26/VNM410.docx</v>
      </c>
      <c r="S460" t="str">
        <f>HYPERLINK("https://docs.wto.org/imrd/directdoc.asp?DDFDocuments/u/G/TBTN26/VNM410.docx", "https://docs.wto.org/imrd/directdoc.asp?DDFDocuments/u/G/TBTN26/VNM410.docx")</f>
        <v>https://docs.wto.org/imrd/directdoc.asp?DDFDocuments/u/G/TBTN26/VNM410.docx</v>
      </c>
      <c r="T460" t="str">
        <f>HYPERLINK("https://docs.wto.org/imrd/directdoc.asp?DDFDocuments/v/G/TBTN26/VNM410.docx", "https://docs.wto.org/imrd/directdoc.asp?DDFDocuments/v/G/TBTN26/VNM410.docx")</f>
        <v>https://docs.wto.org/imrd/directdoc.asp?DDFDocuments/v/G/TBTN26/VNM410.docx</v>
      </c>
      <c r="U460" t="s">
        <v>46</v>
      </c>
      <c r="V460" t="s">
        <v>47</v>
      </c>
      <c r="W460" t="s">
        <v>46</v>
      </c>
      <c r="X460" t="s">
        <v>47</v>
      </c>
      <c r="Y460" t="s">
        <v>47</v>
      </c>
      <c r="Z460" t="s">
        <v>47</v>
      </c>
      <c r="AA460" t="s">
        <v>47</v>
      </c>
      <c r="AB460" s="2" t="s">
        <v>2038</v>
      </c>
      <c r="AC460" t="s">
        <v>42</v>
      </c>
      <c r="AD460" t="s">
        <v>42</v>
      </c>
      <c r="AE460" t="s">
        <v>42</v>
      </c>
      <c r="AF460" t="s">
        <v>42</v>
      </c>
      <c r="AG460" t="s">
        <v>42</v>
      </c>
      <c r="AH460" s="2" t="s">
        <v>42</v>
      </c>
    </row>
    <row r="461" spans="1:34" ht="150" x14ac:dyDescent="0.25">
      <c r="A461" s="8" t="s">
        <v>2041</v>
      </c>
      <c r="B461" s="6" t="s">
        <v>100</v>
      </c>
      <c r="C461" s="7">
        <v>46174</v>
      </c>
      <c r="D461" s="9" t="str">
        <f>HYPERLINK("https://www.epingalert.org/en/Search?viewData= G/TBT/N/VNM/411"," G/TBT/N/VNM/411")</f>
        <v xml:space="preserve"> G/TBT/N/VNM/411</v>
      </c>
      <c r="E461" s="8" t="s">
        <v>2039</v>
      </c>
      <c r="F461" s="8" t="s">
        <v>2040</v>
      </c>
      <c r="G461" s="8" t="s">
        <v>42</v>
      </c>
      <c r="H461" s="8" t="s">
        <v>2042</v>
      </c>
      <c r="I461" s="8" t="s">
        <v>88</v>
      </c>
      <c r="J461" s="8" t="s">
        <v>2043</v>
      </c>
      <c r="K461" s="8" t="s">
        <v>42</v>
      </c>
      <c r="L461" s="6"/>
      <c r="M461" s="7">
        <v>46200</v>
      </c>
      <c r="N461" s="7">
        <v>46204</v>
      </c>
      <c r="O461" s="7">
        <v>46204</v>
      </c>
      <c r="P461" s="6" t="s">
        <v>44</v>
      </c>
      <c r="Q461" s="8" t="s">
        <v>2044</v>
      </c>
      <c r="R461" t="str">
        <f>HYPERLINK("https://docs.wto.org/imrd/directdoc.asp?DDFDocuments/t/G/TBTN26/VNM411.docx", "https://docs.wto.org/imrd/directdoc.asp?DDFDocuments/t/G/TBTN26/VNM411.docx")</f>
        <v>https://docs.wto.org/imrd/directdoc.asp?DDFDocuments/t/G/TBTN26/VNM411.docx</v>
      </c>
      <c r="S461" t="str">
        <f>HYPERLINK("https://docs.wto.org/imrd/directdoc.asp?DDFDocuments/u/G/TBTN26/VNM411.docx", "https://docs.wto.org/imrd/directdoc.asp?DDFDocuments/u/G/TBTN26/VNM411.docx")</f>
        <v>https://docs.wto.org/imrd/directdoc.asp?DDFDocuments/u/G/TBTN26/VNM411.docx</v>
      </c>
      <c r="T461" t="str">
        <f>HYPERLINK("https://docs.wto.org/imrd/directdoc.asp?DDFDocuments/v/G/TBTN26/VNM411.docx", "https://docs.wto.org/imrd/directdoc.asp?DDFDocuments/v/G/TBTN26/VNM411.docx")</f>
        <v>https://docs.wto.org/imrd/directdoc.asp?DDFDocuments/v/G/TBTN26/VNM411.docx</v>
      </c>
      <c r="U461" t="s">
        <v>46</v>
      </c>
      <c r="V461" t="s">
        <v>47</v>
      </c>
      <c r="W461" t="s">
        <v>46</v>
      </c>
      <c r="X461" t="s">
        <v>47</v>
      </c>
      <c r="Y461" t="s">
        <v>47</v>
      </c>
      <c r="Z461" t="s">
        <v>47</v>
      </c>
      <c r="AA461" t="s">
        <v>47</v>
      </c>
      <c r="AB461" s="2" t="s">
        <v>2045</v>
      </c>
      <c r="AC461" t="s">
        <v>42</v>
      </c>
      <c r="AD461" t="s">
        <v>42</v>
      </c>
      <c r="AE461" t="s">
        <v>42</v>
      </c>
      <c r="AF461" t="s">
        <v>42</v>
      </c>
      <c r="AG461" t="s">
        <v>42</v>
      </c>
      <c r="AH461" s="2" t="s">
        <v>42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Regneark</vt:lpstr>
      </vt:variant>
      <vt:variant>
        <vt:i4>1</vt:i4>
      </vt:variant>
    </vt:vector>
  </HeadingPairs>
  <TitlesOfParts>
    <vt:vector size="1" baseType="lpstr">
      <vt:lpstr>Notifications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Agnete Debell</dc:creator>
  <cp:lastModifiedBy>Agnete Debell</cp:lastModifiedBy>
  <dcterms:created xsi:type="dcterms:W3CDTF">2026-08-03T08:42:30Z</dcterms:created>
  <dcterms:modified xsi:type="dcterms:W3CDTF">2026-08-03T08:42:30Z</dcterms:modified>
</cp:coreProperties>
</file>